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calvincollege-my.sharepoint.com/personal/ees44_calvin_edu/Documents/"/>
    </mc:Choice>
  </mc:AlternateContent>
  <xr:revisionPtr revIDLastSave="0" documentId="8_{86A55DD3-D364-4C3D-BF90-C8A64A6C6CF3}" xr6:coauthVersionLast="47" xr6:coauthVersionMax="47" xr10:uidLastSave="{00000000-0000-0000-0000-000000000000}"/>
  <bookViews>
    <workbookView xWindow="192" yWindow="1524" windowWidth="16512" windowHeight="9372" firstSheet="2" activeTab="2" xr2:uid="{00000000-000D-0000-FFFF-FFFF00000000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26" r:id="rId13"/>
    <sheet name="X" sheetId="27" r:id="rId14"/>
    <sheet name="BX" sheetId="28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74" i="9" l="1"/>
  <c r="BR74" i="9"/>
  <c r="CL293" i="9"/>
  <c r="CN293" i="9"/>
  <c r="CO293" i="9"/>
  <c r="CK155" i="9"/>
  <c r="CJ155" i="9"/>
  <c r="CL155" i="9"/>
  <c r="FC161" i="9"/>
  <c r="H44" i="25"/>
  <c r="G43" i="25"/>
  <c r="D43" i="25"/>
  <c r="H43" i="25" s="1"/>
  <c r="D33" i="25"/>
  <c r="G31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G104" i="14"/>
  <c r="AF104" i="14"/>
  <c r="AF103" i="14"/>
  <c r="AG103" i="14" s="1"/>
  <c r="AF102" i="14"/>
  <c r="AG102" i="14" s="1"/>
  <c r="AF101" i="14"/>
  <c r="AG101" i="14" s="1"/>
  <c r="AG100" i="14"/>
  <c r="AF100" i="14"/>
  <c r="AF99" i="14"/>
  <c r="AG99" i="14" s="1"/>
  <c r="AF98" i="14"/>
  <c r="AG98" i="14" s="1"/>
  <c r="AF97" i="14"/>
  <c r="AG97" i="14" s="1"/>
  <c r="AG96" i="14"/>
  <c r="AF96" i="14"/>
  <c r="AF95" i="14"/>
  <c r="AG95" i="14" s="1"/>
  <c r="AF94" i="14"/>
  <c r="AG94" i="14" s="1"/>
  <c r="AF93" i="14"/>
  <c r="AG93" i="14" s="1"/>
  <c r="AG92" i="14"/>
  <c r="AF92" i="14"/>
  <c r="AF91" i="14"/>
  <c r="AG91" i="14" s="1"/>
  <c r="AF90" i="14"/>
  <c r="AG90" i="14" s="1"/>
  <c r="AF89" i="14"/>
  <c r="AG89" i="14" s="1"/>
  <c r="AG88" i="14"/>
  <c r="AF88" i="14"/>
  <c r="AF87" i="14"/>
  <c r="AG87" i="14" s="1"/>
  <c r="AF86" i="14"/>
  <c r="AG86" i="14" s="1"/>
  <c r="AF85" i="14"/>
  <c r="AG85" i="14" s="1"/>
  <c r="AG84" i="14"/>
  <c r="AF84" i="14"/>
  <c r="AF83" i="14"/>
  <c r="AG83" i="14" s="1"/>
  <c r="AF82" i="14"/>
  <c r="AG82" i="14" s="1"/>
  <c r="AF81" i="14"/>
  <c r="AG81" i="14" s="1"/>
  <c r="AG80" i="14"/>
  <c r="AF80" i="14"/>
  <c r="AF79" i="14"/>
  <c r="AG79" i="14" s="1"/>
  <c r="AF78" i="14"/>
  <c r="AG78" i="14" s="1"/>
  <c r="AF77" i="14"/>
  <c r="AG77" i="14" s="1"/>
  <c r="AG76" i="14"/>
  <c r="AF76" i="14"/>
  <c r="AF75" i="14"/>
  <c r="AG75" i="14" s="1"/>
  <c r="AF74" i="14"/>
  <c r="AG74" i="14" s="1"/>
  <c r="AF73" i="14"/>
  <c r="AG73" i="14" s="1"/>
  <c r="AG72" i="14"/>
  <c r="AF72" i="14"/>
  <c r="AF71" i="14"/>
  <c r="AG71" i="14" s="1"/>
  <c r="AF70" i="14"/>
  <c r="AG70" i="14" s="1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S65" i="14"/>
  <c r="N65" i="14"/>
  <c r="U65" i="14" s="1"/>
  <c r="AF64" i="14"/>
  <c r="AG64" i="14" s="1"/>
  <c r="AA64" i="14"/>
  <c r="X64" i="14"/>
  <c r="U64" i="14"/>
  <c r="S64" i="14"/>
  <c r="N64" i="14"/>
  <c r="AF63" i="14"/>
  <c r="AG63" i="14" s="1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S61" i="14"/>
  <c r="N61" i="14"/>
  <c r="U61" i="14" s="1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F58" i="14"/>
  <c r="AG58" i="14" s="1"/>
  <c r="AA58" i="14"/>
  <c r="X58" i="14"/>
  <c r="U58" i="14"/>
  <c r="S58" i="14"/>
  <c r="N58" i="14"/>
  <c r="AF57" i="14"/>
  <c r="AG57" i="14" s="1"/>
  <c r="AA57" i="14"/>
  <c r="X57" i="14"/>
  <c r="S57" i="14"/>
  <c r="N57" i="14"/>
  <c r="U57" i="14" s="1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F54" i="14"/>
  <c r="AG54" i="14" s="1"/>
  <c r="AA54" i="14"/>
  <c r="X54" i="14"/>
  <c r="U54" i="14"/>
  <c r="S54" i="14"/>
  <c r="N54" i="14"/>
  <c r="AF53" i="14"/>
  <c r="AG53" i="14" s="1"/>
  <c r="AA53" i="14"/>
  <c r="X53" i="14"/>
  <c r="S53" i="14"/>
  <c r="N53" i="14"/>
  <c r="U53" i="14" s="1"/>
  <c r="AF52" i="14"/>
  <c r="AG52" i="14" s="1"/>
  <c r="AA52" i="14"/>
  <c r="X52" i="14"/>
  <c r="U52" i="14"/>
  <c r="S52" i="14"/>
  <c r="N52" i="14"/>
  <c r="AF51" i="14"/>
  <c r="AG51" i="14" s="1"/>
  <c r="AA51" i="14"/>
  <c r="X51" i="14"/>
  <c r="S51" i="14"/>
  <c r="N51" i="14"/>
  <c r="U51" i="14" s="1"/>
  <c r="AF50" i="14"/>
  <c r="AG50" i="14" s="1"/>
  <c r="AB50" i="14"/>
  <c r="Y50" i="14"/>
  <c r="V50" i="14"/>
  <c r="U50" i="14"/>
  <c r="T50" i="14"/>
  <c r="AF49" i="14"/>
  <c r="AG49" i="14" s="1"/>
  <c r="AG48" i="14"/>
  <c r="AF48" i="14"/>
  <c r="AG47" i="14"/>
  <c r="AF47" i="14"/>
  <c r="AG46" i="14"/>
  <c r="AF46" i="14"/>
  <c r="AF45" i="14"/>
  <c r="AG45" i="14" s="1"/>
  <c r="AG44" i="14"/>
  <c r="AF44" i="14"/>
  <c r="AG43" i="14"/>
  <c r="AF43" i="14"/>
  <c r="AG42" i="14"/>
  <c r="AF42" i="14"/>
  <c r="AG41" i="14"/>
  <c r="AF41" i="14"/>
  <c r="AF40" i="14"/>
  <c r="AG40" i="14" s="1"/>
  <c r="AG39" i="14"/>
  <c r="AF39" i="14"/>
  <c r="AF38" i="14"/>
  <c r="AG38" i="14" s="1"/>
  <c r="AG37" i="14"/>
  <c r="AF37" i="14"/>
  <c r="AF36" i="14"/>
  <c r="AG36" i="14" s="1"/>
  <c r="AG35" i="14"/>
  <c r="AF35" i="14"/>
  <c r="AF34" i="14"/>
  <c r="AG34" i="14" s="1"/>
  <c r="AG33" i="14"/>
  <c r="AF33" i="14"/>
  <c r="E33" i="14"/>
  <c r="AG32" i="14"/>
  <c r="AF32" i="14"/>
  <c r="AF31" i="14"/>
  <c r="AG31" i="14" s="1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G24" i="14"/>
  <c r="AF24" i="14"/>
  <c r="G24" i="14"/>
  <c r="F24" i="14"/>
  <c r="E24" i="14"/>
  <c r="AF23" i="14"/>
  <c r="AG23" i="14" s="1"/>
  <c r="AG22" i="14"/>
  <c r="AF22" i="14"/>
  <c r="AF21" i="14"/>
  <c r="AG21" i="14" s="1"/>
  <c r="AG20" i="14"/>
  <c r="AF20" i="14"/>
  <c r="AF19" i="14"/>
  <c r="AG19" i="14" s="1"/>
  <c r="AG18" i="14"/>
  <c r="AF18" i="14"/>
  <c r="AG17" i="14"/>
  <c r="AF17" i="14"/>
  <c r="AF16" i="14"/>
  <c r="AG16" i="14" s="1"/>
  <c r="G16" i="14"/>
  <c r="F16" i="14"/>
  <c r="E16" i="14"/>
  <c r="AF15" i="14"/>
  <c r="AG15" i="14" s="1"/>
  <c r="AG14" i="14"/>
  <c r="AF14" i="14"/>
  <c r="AG13" i="14"/>
  <c r="AF13" i="14"/>
  <c r="AG12" i="14"/>
  <c r="AF12" i="14"/>
  <c r="AF11" i="14"/>
  <c r="AG11" i="14" s="1"/>
  <c r="AG10" i="14"/>
  <c r="AF10" i="14"/>
  <c r="AG9" i="14"/>
  <c r="AF9" i="14"/>
  <c r="AG8" i="14"/>
  <c r="AF8" i="14"/>
  <c r="AF7" i="14"/>
  <c r="AG7" i="14" s="1"/>
  <c r="G7" i="14"/>
  <c r="F7" i="14"/>
  <c r="E7" i="14"/>
  <c r="AG6" i="14"/>
  <c r="AF6" i="14"/>
  <c r="AG5" i="14"/>
  <c r="AF5" i="14"/>
  <c r="AG4" i="14"/>
  <c r="AF4" i="14"/>
  <c r="AG3" i="14"/>
  <c r="AF3" i="14"/>
  <c r="E15" i="13"/>
  <c r="N12" i="13"/>
  <c r="F8" i="13"/>
  <c r="E7" i="13"/>
  <c r="J136" i="24"/>
  <c r="J130" i="24"/>
  <c r="J121" i="24"/>
  <c r="J112" i="24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BI51" i="24"/>
  <c r="J135" i="24" s="1"/>
  <c r="BP50" i="24"/>
  <c r="BP48" i="24"/>
  <c r="BI47" i="24"/>
  <c r="J131" i="24" s="1"/>
  <c r="BI46" i="24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J137" i="23"/>
  <c r="J132" i="23"/>
  <c r="J107" i="23"/>
  <c r="J106" i="23"/>
  <c r="J103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BP22" i="23"/>
  <c r="BI22" i="23"/>
  <c r="BP21" i="23"/>
  <c r="BP20" i="23"/>
  <c r="BP19" i="23"/>
  <c r="BI19" i="23"/>
  <c r="BP18" i="23"/>
  <c r="BI18" i="23"/>
  <c r="J102" i="23" s="1"/>
  <c r="G193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BN105" i="22"/>
  <c r="BN104" i="22"/>
  <c r="BN103" i="22"/>
  <c r="BG102" i="22"/>
  <c r="G189" i="22" s="1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BB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6" i="15"/>
  <c r="G200" i="15"/>
  <c r="G199" i="15"/>
  <c r="G198" i="15"/>
  <c r="G194" i="15"/>
  <c r="G181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BG117" i="15"/>
  <c r="G205" i="15" s="1"/>
  <c r="BG116" i="15"/>
  <c r="G204" i="15" s="1"/>
  <c r="BN115" i="15"/>
  <c r="BN113" i="15"/>
  <c r="BG112" i="15"/>
  <c r="BG111" i="15"/>
  <c r="BG110" i="15"/>
  <c r="BN109" i="15"/>
  <c r="BN108" i="15"/>
  <c r="BG107" i="15"/>
  <c r="G195" i="15" s="1"/>
  <c r="BG106" i="15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3" i="20"/>
  <c r="J202" i="20"/>
  <c r="J201" i="20"/>
  <c r="J197" i="20"/>
  <c r="J188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BJ115" i="20"/>
  <c r="BJ114" i="20"/>
  <c r="BQ113" i="20"/>
  <c r="BQ112" i="20"/>
  <c r="BJ111" i="20"/>
  <c r="J198" i="20" s="1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Q280" i="9"/>
  <c r="CP280" i="9"/>
  <c r="CQ279" i="9"/>
  <c r="CP279" i="9"/>
  <c r="CP278" i="9"/>
  <c r="CP277" i="9"/>
  <c r="CM277" i="9"/>
  <c r="CP276" i="9"/>
  <c r="CN276" i="9"/>
  <c r="CM276" i="9"/>
  <c r="CP275" i="9"/>
  <c r="CM275" i="9"/>
  <c r="CQ274" i="9"/>
  <c r="CP274" i="9"/>
  <c r="CM274" i="9"/>
  <c r="CP273" i="9"/>
  <c r="CM273" i="9"/>
  <c r="CP272" i="9"/>
  <c r="CM272" i="9"/>
  <c r="CP271" i="9"/>
  <c r="CM271" i="9"/>
  <c r="CQ257" i="9"/>
  <c r="CP257" i="9"/>
  <c r="CP256" i="9"/>
  <c r="CN256" i="9"/>
  <c r="CQ255" i="9"/>
  <c r="CP255" i="9"/>
  <c r="BU248" i="9"/>
  <c r="BU249" i="9" s="1"/>
  <c r="BB87" i="22" s="1"/>
  <c r="BB46" i="22" s="1"/>
  <c r="CP242" i="9"/>
  <c r="CQ241" i="9"/>
  <c r="CP241" i="9"/>
  <c r="O241" i="9"/>
  <c r="EZ240" i="9"/>
  <c r="EX240" i="9"/>
  <c r="EE240" i="9"/>
  <c r="EC240" i="9"/>
  <c r="DJ240" i="9"/>
  <c r="CQ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AI233" i="9"/>
  <c r="AJ232" i="9"/>
  <c r="AI232" i="9"/>
  <c r="AI231" i="9"/>
  <c r="CZ229" i="9"/>
  <c r="E229" i="9"/>
  <c r="CQ228" i="9"/>
  <c r="CP228" i="9"/>
  <c r="E228" i="9"/>
  <c r="CP227" i="9"/>
  <c r="E227" i="9"/>
  <c r="CP226" i="9"/>
  <c r="E226" i="9"/>
  <c r="CP225" i="9"/>
  <c r="CP224" i="9"/>
  <c r="CP223" i="9"/>
  <c r="CQ222" i="9"/>
  <c r="CP222" i="9"/>
  <c r="BU217" i="9"/>
  <c r="BB217" i="9"/>
  <c r="AI217" i="9"/>
  <c r="AG217" i="9"/>
  <c r="O217" i="9"/>
  <c r="M217" i="9"/>
  <c r="BU216" i="9"/>
  <c r="BB216" i="9"/>
  <c r="AZ216" i="9"/>
  <c r="AI216" i="9"/>
  <c r="O216" i="9"/>
  <c r="M216" i="9"/>
  <c r="BU215" i="9"/>
  <c r="BB215" i="9"/>
  <c r="AZ215" i="9"/>
  <c r="AI215" i="9"/>
  <c r="O215" i="9"/>
  <c r="BU214" i="9"/>
  <c r="BB214" i="9"/>
  <c r="AI214" i="9"/>
  <c r="O214" i="9"/>
  <c r="BU213" i="9"/>
  <c r="BC213" i="9"/>
  <c r="BB213" i="9"/>
  <c r="AI213" i="9"/>
  <c r="O213" i="9"/>
  <c r="BU212" i="9"/>
  <c r="BB212" i="9"/>
  <c r="AI212" i="9"/>
  <c r="AG212" i="9"/>
  <c r="O212" i="9"/>
  <c r="BV211" i="9"/>
  <c r="BU211" i="9"/>
  <c r="BC211" i="9"/>
  <c r="BB211" i="9"/>
  <c r="AJ211" i="9"/>
  <c r="AI211" i="9"/>
  <c r="AG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P168" i="9"/>
  <c r="O168" i="9"/>
  <c r="O167" i="9"/>
  <c r="EF159" i="9"/>
  <c r="EF158" i="9"/>
  <c r="EF157" i="9"/>
  <c r="BU157" i="9"/>
  <c r="BA87" i="22" s="1"/>
  <c r="E157" i="9"/>
  <c r="EG156" i="9"/>
  <c r="EF156" i="9"/>
  <c r="BU156" i="9"/>
  <c r="O156" i="9"/>
  <c r="O155" i="9"/>
  <c r="FG148" i="9"/>
  <c r="FF148" i="9"/>
  <c r="FD148" i="9"/>
  <c r="AJ148" i="9"/>
  <c r="AI148" i="9"/>
  <c r="E148" i="9"/>
  <c r="FG147" i="9"/>
  <c r="FF147" i="9"/>
  <c r="AJ147" i="9"/>
  <c r="AI147" i="9"/>
  <c r="E147" i="9"/>
  <c r="FF146" i="9"/>
  <c r="FD146" i="9"/>
  <c r="BU146" i="9"/>
  <c r="BA86" i="22" s="1"/>
  <c r="AI146" i="9"/>
  <c r="AG146" i="9"/>
  <c r="E146" i="9"/>
  <c r="FF145" i="9"/>
  <c r="EF145" i="9"/>
  <c r="BU145" i="9"/>
  <c r="BS145" i="9"/>
  <c r="E145" i="9"/>
  <c r="EF144" i="9"/>
  <c r="ED144" i="9"/>
  <c r="CP144" i="9"/>
  <c r="BU144" i="9"/>
  <c r="D144" i="9"/>
  <c r="E144" i="9" s="1"/>
  <c r="CP143" i="9"/>
  <c r="D143" i="9"/>
  <c r="E143" i="9" s="1"/>
  <c r="CQ142" i="9"/>
  <c r="CP142" i="9"/>
  <c r="CN142" i="9"/>
  <c r="E142" i="9"/>
  <c r="E141" i="9"/>
  <c r="EF132" i="9"/>
  <c r="BS132" i="9"/>
  <c r="BR132" i="9"/>
  <c r="AY132" i="9"/>
  <c r="AF132" i="9"/>
  <c r="L132" i="9"/>
  <c r="EF131" i="9"/>
  <c r="DT131" i="9"/>
  <c r="L22" i="13" s="1"/>
  <c r="BV131" i="9"/>
  <c r="BU131" i="9"/>
  <c r="BS131" i="9"/>
  <c r="BB131" i="9"/>
  <c r="AJ131" i="9"/>
  <c r="AI131" i="9"/>
  <c r="P131" i="9"/>
  <c r="O131" i="9"/>
  <c r="FF130" i="9"/>
  <c r="FF131" i="9" s="1"/>
  <c r="AJ137" i="22" s="1"/>
  <c r="EF130" i="9"/>
  <c r="CQ130" i="9"/>
  <c r="CP130" i="9"/>
  <c r="CP131" i="9" s="1"/>
  <c r="BU130" i="9"/>
  <c r="BS130" i="9"/>
  <c r="BB130" i="9"/>
  <c r="AZ130" i="9"/>
  <c r="AQ130" i="9"/>
  <c r="M12" i="13" s="1"/>
  <c r="AI130" i="9"/>
  <c r="AG130" i="9"/>
  <c r="O130" i="9"/>
  <c r="DU120" i="9"/>
  <c r="DV120" i="9" s="1"/>
  <c r="EF119" i="9"/>
  <c r="BF87" i="22" s="1"/>
  <c r="BF46" i="22" s="1"/>
  <c r="EF118" i="9"/>
  <c r="CP118" i="9"/>
  <c r="CP119" i="9" s="1"/>
  <c r="EQ117" i="9"/>
  <c r="ER117" i="9" s="1"/>
  <c r="BI116" i="9"/>
  <c r="BJ115" i="9"/>
  <c r="BJ114" i="9"/>
  <c r="BI113" i="9"/>
  <c r="BJ113" i="9" s="1"/>
  <c r="FF109" i="9"/>
  <c r="FD108" i="9"/>
  <c r="FD109" i="9" s="1"/>
  <c r="DU107" i="9"/>
  <c r="DV107" i="9" s="1"/>
  <c r="O77" i="9"/>
  <c r="O78" i="9" s="1"/>
  <c r="AR86" i="22" s="1"/>
  <c r="M77" i="9"/>
  <c r="O76" i="9"/>
  <c r="E71" i="9"/>
  <c r="E70" i="9"/>
  <c r="AI69" i="9"/>
  <c r="AH69" i="9"/>
  <c r="E69" i="9"/>
  <c r="AI68" i="9"/>
  <c r="AH68" i="9"/>
  <c r="AF68" i="9"/>
  <c r="E68" i="9"/>
  <c r="AI67" i="9"/>
  <c r="AH67" i="9"/>
  <c r="E67" i="9"/>
  <c r="E66" i="9"/>
  <c r="D65" i="9"/>
  <c r="D72" i="9" s="1"/>
  <c r="BT62" i="9"/>
  <c r="BP62" i="9"/>
  <c r="BU61" i="9"/>
  <c r="BT61" i="9"/>
  <c r="BR61" i="9"/>
  <c r="BU60" i="9"/>
  <c r="BT60" i="9"/>
  <c r="BR60" i="9"/>
  <c r="BP60" i="9"/>
  <c r="BS60" i="9" s="1"/>
  <c r="BU59" i="9"/>
  <c r="BT59" i="9"/>
  <c r="BP59" i="9"/>
  <c r="AR59" i="9"/>
  <c r="BB51" i="9"/>
  <c r="BA51" i="9"/>
  <c r="AY51" i="9"/>
  <c r="AW51" i="9"/>
  <c r="AI51" i="9"/>
  <c r="AH51" i="9"/>
  <c r="O51" i="9"/>
  <c r="K51" i="9"/>
  <c r="BA50" i="9"/>
  <c r="AY50" i="9"/>
  <c r="AW50" i="9"/>
  <c r="AH50" i="9"/>
  <c r="AF50" i="9"/>
  <c r="AG50" i="9" s="1"/>
  <c r="P50" i="9"/>
  <c r="O50" i="9"/>
  <c r="K50" i="9"/>
  <c r="N50" i="9" s="1"/>
  <c r="BB49" i="9"/>
  <c r="BA49" i="9"/>
  <c r="AW49" i="9"/>
  <c r="AI49" i="9"/>
  <c r="AH49" i="9"/>
  <c r="P49" i="9"/>
  <c r="O49" i="9"/>
  <c r="M49" i="9"/>
  <c r="N49" i="9" s="1"/>
  <c r="K49" i="9"/>
  <c r="BA48" i="9"/>
  <c r="AY48" i="9"/>
  <c r="AZ48" i="9" s="1"/>
  <c r="AW48" i="9"/>
  <c r="AI48" i="9"/>
  <c r="AH48" i="9"/>
  <c r="P48" i="9"/>
  <c r="O48" i="9"/>
  <c r="M48" i="9"/>
  <c r="K48" i="9"/>
  <c r="BT47" i="9"/>
  <c r="BR47" i="9"/>
  <c r="BA47" i="9"/>
  <c r="AH47" i="9"/>
  <c r="O47" i="9"/>
  <c r="BT46" i="9"/>
  <c r="BB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D281" i="11"/>
  <c r="D275" i="11"/>
  <c r="D264" i="11"/>
  <c r="M259" i="11"/>
  <c r="D259" i="11"/>
  <c r="J258" i="11"/>
  <c r="G258" i="11"/>
  <c r="J252" i="11"/>
  <c r="D247" i="11"/>
  <c r="M242" i="11"/>
  <c r="J242" i="11"/>
  <c r="D242" i="11"/>
  <c r="M241" i="11"/>
  <c r="M240" i="11"/>
  <c r="G241" i="11" s="1"/>
  <c r="J240" i="11"/>
  <c r="CL236" i="11"/>
  <c r="J235" i="11"/>
  <c r="L223" i="11"/>
  <c r="BQ219" i="11"/>
  <c r="J217" i="11"/>
  <c r="D217" i="11"/>
  <c r="M216" i="11"/>
  <c r="M215" i="11"/>
  <c r="CG204" i="11"/>
  <c r="CW199" i="11"/>
  <c r="CV199" i="11"/>
  <c r="E199" i="11"/>
  <c r="O193" i="11"/>
  <c r="E193" i="11"/>
  <c r="E192" i="11"/>
  <c r="E191" i="11"/>
  <c r="E190" i="11"/>
  <c r="D190" i="11"/>
  <c r="D195" i="11" s="1"/>
  <c r="E170" i="11"/>
  <c r="E166" i="11"/>
  <c r="E163" i="11"/>
  <c r="L114" i="11"/>
  <c r="Q112" i="11"/>
  <c r="AJ109" i="11"/>
  <c r="AB108" i="11"/>
  <c r="R108" i="11"/>
  <c r="J107" i="11"/>
  <c r="G107" i="11"/>
  <c r="E101" i="11"/>
  <c r="E100" i="11"/>
  <c r="H98" i="11"/>
  <c r="G98" i="11"/>
  <c r="E91" i="11"/>
  <c r="AB90" i="11"/>
  <c r="H90" i="11"/>
  <c r="G90" i="11"/>
  <c r="E89" i="11"/>
  <c r="D89" i="11"/>
  <c r="D94" i="11" s="1"/>
  <c r="AA80" i="11"/>
  <c r="C74" i="11"/>
  <c r="D65" i="11"/>
  <c r="D64" i="11"/>
  <c r="M61" i="11"/>
  <c r="H61" i="11"/>
  <c r="Q61" i="11" s="1"/>
  <c r="M60" i="11"/>
  <c r="D60" i="11"/>
  <c r="Q59" i="11"/>
  <c r="E43" i="11"/>
  <c r="E41" i="11"/>
  <c r="E37" i="11" s="1"/>
  <c r="M38" i="11"/>
  <c r="H37" i="11"/>
  <c r="H36" i="11"/>
  <c r="E36" i="11"/>
  <c r="E32" i="11"/>
  <c r="V13" i="11" s="1"/>
  <c r="E30" i="11"/>
  <c r="E27" i="11"/>
  <c r="H26" i="11"/>
  <c r="E25" i="11"/>
  <c r="H23" i="11"/>
  <c r="H21" i="11"/>
  <c r="H20" i="11"/>
  <c r="V15" i="11"/>
  <c r="F13" i="11"/>
  <c r="D13" i="11"/>
  <c r="E13" i="11" s="1"/>
  <c r="G13" i="11" s="1"/>
  <c r="D12" i="11"/>
  <c r="E12" i="11" s="1"/>
  <c r="F49" i="3"/>
  <c r="E49" i="3"/>
  <c r="E48" i="3"/>
  <c r="E47" i="3"/>
  <c r="E46" i="3"/>
  <c r="CQ276" i="9" s="1"/>
  <c r="D46" i="3"/>
  <c r="G46" i="3" s="1"/>
  <c r="E45" i="3"/>
  <c r="CQ275" i="9" s="1"/>
  <c r="D45" i="3"/>
  <c r="E44" i="3"/>
  <c r="E43" i="3"/>
  <c r="CQ273" i="9" s="1"/>
  <c r="E42" i="3"/>
  <c r="CQ272" i="9" s="1"/>
  <c r="E41" i="3"/>
  <c r="CQ271" i="9" s="1"/>
  <c r="G40" i="3"/>
  <c r="G39" i="3"/>
  <c r="E38" i="3"/>
  <c r="D38" i="3"/>
  <c r="G37" i="3"/>
  <c r="D37" i="3"/>
  <c r="E36" i="3"/>
  <c r="D36" i="3"/>
  <c r="G36" i="3" s="1"/>
  <c r="D34" i="3"/>
  <c r="G34" i="3" s="1"/>
  <c r="E33" i="3"/>
  <c r="D33" i="3"/>
  <c r="G33" i="3" s="1"/>
  <c r="G32" i="3"/>
  <c r="E32" i="3"/>
  <c r="D32" i="3"/>
  <c r="E31" i="3"/>
  <c r="D30" i="3"/>
  <c r="G30" i="3" s="1"/>
  <c r="E29" i="3"/>
  <c r="D29" i="3"/>
  <c r="G29" i="3" s="1"/>
  <c r="E28" i="3"/>
  <c r="D28" i="3"/>
  <c r="G27" i="3"/>
  <c r="E27" i="3"/>
  <c r="D27" i="3"/>
  <c r="M50" i="9" s="1"/>
  <c r="C27" i="3"/>
  <c r="E26" i="3"/>
  <c r="D26" i="3"/>
  <c r="E25" i="3"/>
  <c r="D25" i="3"/>
  <c r="AG214" i="9" s="1"/>
  <c r="E24" i="3"/>
  <c r="D24" i="3"/>
  <c r="G23" i="3"/>
  <c r="E23" i="3"/>
  <c r="P211" i="9" s="1"/>
  <c r="D23" i="3"/>
  <c r="M211" i="9" s="1"/>
  <c r="E22" i="3"/>
  <c r="D22" i="3"/>
  <c r="G22" i="3" s="1"/>
  <c r="E21" i="3"/>
  <c r="D21" i="3"/>
  <c r="AF51" i="9" s="1"/>
  <c r="AG51" i="9" s="1"/>
  <c r="E20" i="3"/>
  <c r="D20" i="3"/>
  <c r="D49" i="3" s="1"/>
  <c r="G49" i="3" s="1"/>
  <c r="G19" i="3"/>
  <c r="E19" i="3"/>
  <c r="FG146" i="9" s="1"/>
  <c r="D19" i="3"/>
  <c r="J216" i="11" s="1"/>
  <c r="E18" i="3"/>
  <c r="D18" i="3"/>
  <c r="M168" i="9" s="1"/>
  <c r="E17" i="3"/>
  <c r="E16" i="3"/>
  <c r="D16" i="3"/>
  <c r="AZ212" i="9" s="1"/>
  <c r="E15" i="3"/>
  <c r="E14" i="3"/>
  <c r="BC216" i="9" s="1"/>
  <c r="D14" i="3"/>
  <c r="CN227" i="9" s="1"/>
  <c r="E13" i="3"/>
  <c r="D13" i="3"/>
  <c r="G13" i="3" s="1"/>
  <c r="G12" i="3"/>
  <c r="E12" i="3"/>
  <c r="BV144" i="9" s="1"/>
  <c r="D12" i="3"/>
  <c r="G11" i="3"/>
  <c r="E11" i="3"/>
  <c r="D11" i="3"/>
  <c r="E10" i="3"/>
  <c r="D10" i="3"/>
  <c r="E9" i="3"/>
  <c r="FG130" i="9" s="1"/>
  <c r="FG131" i="9" s="1"/>
  <c r="D9" i="3"/>
  <c r="E8" i="3"/>
  <c r="AJ146" i="9" s="1"/>
  <c r="D8" i="3"/>
  <c r="M59" i="11" s="1"/>
  <c r="U7" i="3"/>
  <c r="T7" i="3"/>
  <c r="S7" i="3"/>
  <c r="R7" i="3"/>
  <c r="F7" i="3"/>
  <c r="FF108" i="9" s="1"/>
  <c r="E7" i="3"/>
  <c r="FG108" i="9" s="1"/>
  <c r="D7" i="3"/>
  <c r="H43" i="11" s="1"/>
  <c r="S6" i="3"/>
  <c r="R6" i="3"/>
  <c r="H6" i="3"/>
  <c r="G6" i="3"/>
  <c r="E6" i="3"/>
  <c r="D6" i="3"/>
  <c r="S5" i="3"/>
  <c r="R5" i="3"/>
  <c r="M5" i="3"/>
  <c r="O5" i="3" s="1"/>
  <c r="E5" i="3"/>
  <c r="D5" i="3"/>
  <c r="H19" i="11" s="1"/>
  <c r="AC4" i="3"/>
  <c r="Y4" i="3"/>
  <c r="BS74" i="9" l="1"/>
  <c r="CM155" i="9"/>
  <c r="AR45" i="22"/>
  <c r="M62" i="11"/>
  <c r="AR60" i="9"/>
  <c r="Z60" i="9"/>
  <c r="G12" i="11"/>
  <c r="E195" i="11"/>
  <c r="AH48" i="14"/>
  <c r="AH44" i="14"/>
  <c r="AH30" i="14"/>
  <c r="AH26" i="14"/>
  <c r="AH22" i="14"/>
  <c r="AH18" i="14"/>
  <c r="AH8" i="14"/>
  <c r="AH111" i="14"/>
  <c r="AH107" i="14"/>
  <c r="AH103" i="14"/>
  <c r="AH99" i="14"/>
  <c r="AH95" i="14"/>
  <c r="AH91" i="14"/>
  <c r="AH87" i="14"/>
  <c r="AH83" i="14"/>
  <c r="AH79" i="14"/>
  <c r="AH75" i="14"/>
  <c r="AH71" i="14"/>
  <c r="AH67" i="14"/>
  <c r="AH64" i="14"/>
  <c r="AH62" i="14"/>
  <c r="AH60" i="14"/>
  <c r="AH58" i="14"/>
  <c r="AH56" i="14"/>
  <c r="AH54" i="14"/>
  <c r="AH52" i="14"/>
  <c r="AH50" i="14"/>
  <c r="AH40" i="14"/>
  <c r="AH36" i="14"/>
  <c r="AH33" i="14"/>
  <c r="AH24" i="14"/>
  <c r="AH14" i="14"/>
  <c r="AH10" i="14"/>
  <c r="AH6" i="14"/>
  <c r="AH47" i="14"/>
  <c r="AH43" i="14"/>
  <c r="AH29" i="14"/>
  <c r="AH21" i="14"/>
  <c r="AH110" i="14"/>
  <c r="AH106" i="14"/>
  <c r="AH102" i="14"/>
  <c r="AH98" i="14"/>
  <c r="AH94" i="14"/>
  <c r="AH90" i="14"/>
  <c r="AH86" i="14"/>
  <c r="AH82" i="14"/>
  <c r="AH78" i="14"/>
  <c r="AH74" i="14"/>
  <c r="AH70" i="14"/>
  <c r="AH66" i="14"/>
  <c r="AH39" i="14"/>
  <c r="AH35" i="14"/>
  <c r="AH16" i="14"/>
  <c r="AH13" i="14"/>
  <c r="AH9" i="14"/>
  <c r="AH5" i="14"/>
  <c r="AH46" i="14"/>
  <c r="AH42" i="14"/>
  <c r="AH32" i="14"/>
  <c r="AH28" i="14"/>
  <c r="AH20" i="14"/>
  <c r="AH109" i="14"/>
  <c r="AH105" i="14"/>
  <c r="AH101" i="14"/>
  <c r="AH97" i="14"/>
  <c r="AH93" i="14"/>
  <c r="AH89" i="14"/>
  <c r="AH85" i="14"/>
  <c r="AH81" i="14"/>
  <c r="AH77" i="14"/>
  <c r="AH73" i="14"/>
  <c r="AH69" i="14"/>
  <c r="AH65" i="14"/>
  <c r="AH63" i="14"/>
  <c r="AH61" i="14"/>
  <c r="AH59" i="14"/>
  <c r="AH57" i="14"/>
  <c r="AH55" i="14"/>
  <c r="AH53" i="14"/>
  <c r="AH51" i="14"/>
  <c r="AH38" i="14"/>
  <c r="AH25" i="14"/>
  <c r="AH7" i="14"/>
  <c r="I32" i="25"/>
  <c r="AH17" i="14"/>
  <c r="AH12" i="14"/>
  <c r="AH4" i="14"/>
  <c r="AH49" i="14"/>
  <c r="AH45" i="14"/>
  <c r="AH34" i="14"/>
  <c r="AH31" i="14"/>
  <c r="AH27" i="14"/>
  <c r="AH23" i="14"/>
  <c r="AH19" i="14"/>
  <c r="AH108" i="14"/>
  <c r="AH104" i="14"/>
  <c r="AH100" i="14"/>
  <c r="AH96" i="14"/>
  <c r="AH92" i="14"/>
  <c r="AH88" i="14"/>
  <c r="AH84" i="14"/>
  <c r="AH80" i="14"/>
  <c r="AH76" i="14"/>
  <c r="AH72" i="14"/>
  <c r="AH68" i="14"/>
  <c r="AH41" i="14"/>
  <c r="AH37" i="14"/>
  <c r="AH15" i="14"/>
  <c r="AH11" i="14"/>
  <c r="AH3" i="14"/>
  <c r="AS57" i="9"/>
  <c r="BJ57" i="9"/>
  <c r="EF240" i="9"/>
  <c r="FA240" i="9"/>
  <c r="DK240" i="9"/>
  <c r="CQ239" i="9" a="1"/>
  <c r="CQ239" i="9" s="1"/>
  <c r="E22" i="11"/>
  <c r="V12" i="11"/>
  <c r="EG159" i="9"/>
  <c r="AG4" i="3"/>
  <c r="CN224" i="9"/>
  <c r="M213" i="9"/>
  <c r="BS213" i="9"/>
  <c r="AZ213" i="9"/>
  <c r="CN118" i="9"/>
  <c r="CN119" i="9" s="1"/>
  <c r="J109" i="11"/>
  <c r="AG213" i="9"/>
  <c r="E32" i="25"/>
  <c r="E6" i="25"/>
  <c r="H35" i="11"/>
  <c r="AG131" i="9"/>
  <c r="AJ213" i="9"/>
  <c r="P213" i="9"/>
  <c r="BV213" i="9"/>
  <c r="N48" i="9"/>
  <c r="EC237" i="9"/>
  <c r="DK239" i="9"/>
  <c r="CQ281" i="9"/>
  <c r="EF239" i="9"/>
  <c r="P76" i="9"/>
  <c r="EG144" i="9"/>
  <c r="P167" i="9"/>
  <c r="FA239" i="9"/>
  <c r="BV236" i="9"/>
  <c r="EG158" i="9"/>
  <c r="D111" i="11"/>
  <c r="CN275" i="9"/>
  <c r="M155" i="9"/>
  <c r="M156" i="9" s="1"/>
  <c r="D240" i="11"/>
  <c r="G38" i="3"/>
  <c r="CQ256" i="9"/>
  <c r="CQ258" i="9" s="1"/>
  <c r="FG145" i="9"/>
  <c r="BE105" i="22"/>
  <c r="Y132" i="22"/>
  <c r="BA46" i="22"/>
  <c r="BG87" i="22"/>
  <c r="G174" i="22" s="1"/>
  <c r="P240" i="9"/>
  <c r="D280" i="11"/>
  <c r="CQ226" i="9"/>
  <c r="AJ215" i="9"/>
  <c r="BV215" i="9"/>
  <c r="BC215" i="9"/>
  <c r="AI46" i="9"/>
  <c r="EG130" i="9"/>
  <c r="P46" i="9"/>
  <c r="P215" i="9"/>
  <c r="BU46" i="9"/>
  <c r="G28" i="3"/>
  <c r="E26" i="11"/>
  <c r="E90" i="11"/>
  <c r="D115" i="11"/>
  <c r="BV214" i="9"/>
  <c r="P214" i="9"/>
  <c r="BC214" i="9"/>
  <c r="AJ214" i="9"/>
  <c r="CQ225" i="9"/>
  <c r="M37" i="11"/>
  <c r="Y59" i="9"/>
  <c r="EF241" i="9"/>
  <c r="D18" i="25"/>
  <c r="C18" i="25"/>
  <c r="F18" i="25" s="1"/>
  <c r="G45" i="3"/>
  <c r="CQ227" i="9"/>
  <c r="P216" i="9"/>
  <c r="AJ216" i="9"/>
  <c r="EG131" i="9"/>
  <c r="BB47" i="9"/>
  <c r="BU47" i="9"/>
  <c r="BV216" i="9"/>
  <c r="P47" i="9"/>
  <c r="Z59" i="9"/>
  <c r="E65" i="9"/>
  <c r="AL137" i="22"/>
  <c r="AL139" i="22" s="1"/>
  <c r="BM118" i="22"/>
  <c r="BN118" i="22" s="1"/>
  <c r="DH237" i="9"/>
  <c r="EX237" i="9"/>
  <c r="CN238" i="9"/>
  <c r="CN279" i="9"/>
  <c r="D31" i="3"/>
  <c r="G31" i="3" s="1"/>
  <c r="E247" i="11"/>
  <c r="AJ106" i="11"/>
  <c r="AB75" i="11"/>
  <c r="R107" i="11"/>
  <c r="AB106" i="11"/>
  <c r="AB88" i="11"/>
  <c r="D42" i="3"/>
  <c r="D41" i="3"/>
  <c r="BJ116" i="9"/>
  <c r="Y58" i="9"/>
  <c r="AJ231" i="9"/>
  <c r="CN223" i="9"/>
  <c r="CN130" i="9"/>
  <c r="CN131" i="9" s="1"/>
  <c r="BS212" i="9"/>
  <c r="J108" i="11"/>
  <c r="ED132" i="9"/>
  <c r="M212" i="9"/>
  <c r="G20" i="3"/>
  <c r="AZ214" i="9"/>
  <c r="J110" i="11"/>
  <c r="BS214" i="9"/>
  <c r="M214" i="9"/>
  <c r="CN225" i="9"/>
  <c r="H28" i="3"/>
  <c r="Z132" i="22"/>
  <c r="Z139" i="22" s="1"/>
  <c r="BM106" i="22"/>
  <c r="BN106" i="22" s="1"/>
  <c r="G25" i="3"/>
  <c r="AI47" i="9"/>
  <c r="CQ118" i="9"/>
  <c r="M131" i="9"/>
  <c r="ED156" i="9"/>
  <c r="EF238" i="9"/>
  <c r="BV248" i="9"/>
  <c r="FA238" i="9"/>
  <c r="EG157" i="9"/>
  <c r="DK238" i="9"/>
  <c r="BV156" i="9"/>
  <c r="EG118" i="9"/>
  <c r="H5" i="25"/>
  <c r="C24" i="25"/>
  <c r="BV130" i="9"/>
  <c r="P130" i="9"/>
  <c r="BC130" i="9"/>
  <c r="AJ130" i="9"/>
  <c r="BK58" i="9"/>
  <c r="J257" i="11"/>
  <c r="AG231" i="9"/>
  <c r="CN143" i="9"/>
  <c r="CN145" i="9" s="1"/>
  <c r="AB78" i="11"/>
  <c r="H38" i="11"/>
  <c r="R110" i="11"/>
  <c r="H22" i="11"/>
  <c r="AF67" i="9"/>
  <c r="O191" i="11"/>
  <c r="H25" i="11"/>
  <c r="H32" i="11"/>
  <c r="G8" i="3"/>
  <c r="CQ143" i="9"/>
  <c r="AS89" i="22"/>
  <c r="I158" i="22"/>
  <c r="I162" i="22" s="1"/>
  <c r="H39" i="11"/>
  <c r="F114" i="11"/>
  <c r="F116" i="11"/>
  <c r="F115" i="11"/>
  <c r="M215" i="9"/>
  <c r="BS215" i="9"/>
  <c r="AY46" i="9"/>
  <c r="AY52" i="9" s="1"/>
  <c r="F12" i="11"/>
  <c r="ED130" i="9"/>
  <c r="CN226" i="9"/>
  <c r="AF46" i="9"/>
  <c r="G10" i="3"/>
  <c r="J111" i="11"/>
  <c r="BR46" i="9"/>
  <c r="BR48" i="9" s="1"/>
  <c r="H29" i="11"/>
  <c r="C25" i="25"/>
  <c r="H6" i="25"/>
  <c r="BC131" i="9"/>
  <c r="E99" i="11"/>
  <c r="M164" i="11"/>
  <c r="BK29" i="9"/>
  <c r="CQ224" i="9"/>
  <c r="G24" i="3"/>
  <c r="FD145" i="9"/>
  <c r="H41" i="11"/>
  <c r="D112" i="11"/>
  <c r="F280" i="11"/>
  <c r="AZ50" i="9"/>
  <c r="BP61" i="9"/>
  <c r="CQ242" i="9"/>
  <c r="G7" i="3"/>
  <c r="CQ223" i="9"/>
  <c r="AJ212" i="9"/>
  <c r="BC212" i="9"/>
  <c r="BV212" i="9"/>
  <c r="EG132" i="9"/>
  <c r="P212" i="9"/>
  <c r="E194" i="11"/>
  <c r="M51" i="9"/>
  <c r="N51" i="9" s="1"/>
  <c r="D48" i="3"/>
  <c r="E102" i="11"/>
  <c r="BR62" i="9"/>
  <c r="BS62" i="9" s="1"/>
  <c r="E93" i="11"/>
  <c r="G16" i="3"/>
  <c r="BU62" i="9"/>
  <c r="P51" i="9"/>
  <c r="Q60" i="11"/>
  <c r="H51" i="11" s="1"/>
  <c r="F117" i="11"/>
  <c r="J273" i="11"/>
  <c r="CN281" i="9"/>
  <c r="EC239" i="9"/>
  <c r="DH239" i="9"/>
  <c r="M240" i="9"/>
  <c r="M242" i="9" s="1"/>
  <c r="E198" i="11"/>
  <c r="ED158" i="9"/>
  <c r="BS236" i="9"/>
  <c r="BS144" i="9"/>
  <c r="BS146" i="9" s="1"/>
  <c r="D274" i="11"/>
  <c r="AJ108" i="11"/>
  <c r="E165" i="11"/>
  <c r="EX239" i="9"/>
  <c r="D241" i="11"/>
  <c r="D216" i="11"/>
  <c r="D117" i="11"/>
  <c r="D258" i="11"/>
  <c r="D17" i="3"/>
  <c r="G21" i="3"/>
  <c r="AZ217" i="9"/>
  <c r="CN228" i="9"/>
  <c r="BS217" i="9"/>
  <c r="J113" i="11"/>
  <c r="BR59" i="9"/>
  <c r="G26" i="3"/>
  <c r="AF48" i="9"/>
  <c r="AG48" i="9" s="1"/>
  <c r="M35" i="11"/>
  <c r="J215" i="11"/>
  <c r="M46" i="9"/>
  <c r="M76" i="9"/>
  <c r="AZ131" i="9"/>
  <c r="M167" i="9"/>
  <c r="AG215" i="9"/>
  <c r="CN241" i="9"/>
  <c r="P217" i="9"/>
  <c r="BV217" i="9"/>
  <c r="AJ217" i="9"/>
  <c r="FD130" i="9"/>
  <c r="FD131" i="9" s="1"/>
  <c r="H31" i="11"/>
  <c r="D47" i="3"/>
  <c r="BB48" i="9"/>
  <c r="BJ195" i="9"/>
  <c r="BL116" i="22"/>
  <c r="BN116" i="22" s="1"/>
  <c r="AG132" i="9"/>
  <c r="E171" i="11"/>
  <c r="E172" i="11" s="1"/>
  <c r="P241" i="9"/>
  <c r="BV237" i="9"/>
  <c r="CQ144" i="9"/>
  <c r="P77" i="9"/>
  <c r="E34" i="3"/>
  <c r="H42" i="11"/>
  <c r="D116" i="11"/>
  <c r="AZ51" i="9"/>
  <c r="AJ139" i="22"/>
  <c r="BA45" i="22"/>
  <c r="CN278" i="9"/>
  <c r="D40" i="3"/>
  <c r="D44" i="3"/>
  <c r="D35" i="3"/>
  <c r="G35" i="3" s="1"/>
  <c r="D15" i="3"/>
  <c r="D114" i="11"/>
  <c r="M36" i="11"/>
  <c r="D39" i="3"/>
  <c r="AG233" i="9"/>
  <c r="CN280" i="9"/>
  <c r="BS237" i="9"/>
  <c r="CN257" i="9"/>
  <c r="M241" i="9"/>
  <c r="ED145" i="9"/>
  <c r="J259" i="11"/>
  <c r="AF69" i="9"/>
  <c r="AJ233" i="9"/>
  <c r="AG148" i="9"/>
  <c r="CN144" i="9"/>
  <c r="G18" i="3"/>
  <c r="E98" i="11"/>
  <c r="G216" i="11"/>
  <c r="E35" i="3"/>
  <c r="E30" i="3"/>
  <c r="CQ278" i="9"/>
  <c r="G5" i="3"/>
  <c r="FG109" i="9"/>
  <c r="G9" i="3"/>
  <c r="BS216" i="9"/>
  <c r="ED131" i="9"/>
  <c r="J112" i="11"/>
  <c r="M47" i="9"/>
  <c r="AF47" i="9"/>
  <c r="G14" i="3"/>
  <c r="BB50" i="9"/>
  <c r="AI50" i="9"/>
  <c r="CN239" i="9"/>
  <c r="DH240" i="9"/>
  <c r="AB109" i="11"/>
  <c r="AB91" i="11"/>
  <c r="ED159" i="9"/>
  <c r="AB76" i="11"/>
  <c r="E37" i="3"/>
  <c r="D43" i="3"/>
  <c r="D61" i="11"/>
  <c r="E92" i="11"/>
  <c r="M166" i="11"/>
  <c r="J275" i="11"/>
  <c r="AY47" i="9"/>
  <c r="BV145" i="9"/>
  <c r="EG145" i="9"/>
  <c r="AG216" i="9"/>
  <c r="BC217" i="9"/>
  <c r="EF146" i="9"/>
  <c r="BF86" i="22" s="1"/>
  <c r="AG232" i="9"/>
  <c r="CN255" i="9"/>
  <c r="J274" i="11"/>
  <c r="O190" i="11"/>
  <c r="J241" i="11"/>
  <c r="AG147" i="9"/>
  <c r="AY49" i="9"/>
  <c r="AZ49" i="9" s="1"/>
  <c r="AF49" i="9"/>
  <c r="AG49" i="9" s="1"/>
  <c r="BS211" i="9"/>
  <c r="CN222" i="9"/>
  <c r="M163" i="11"/>
  <c r="AZ132" i="9"/>
  <c r="AZ211" i="9"/>
  <c r="E31" i="25"/>
  <c r="E5" i="25"/>
  <c r="E7" i="25" s="1"/>
  <c r="M130" i="9"/>
  <c r="M132" i="9" s="1"/>
  <c r="O242" i="9"/>
  <c r="G33" i="25"/>
  <c r="H31" i="25"/>
  <c r="I31" i="25" s="1"/>
  <c r="I43" i="25"/>
  <c r="I44" i="25"/>
  <c r="G32" i="25"/>
  <c r="H32" i="25" s="1"/>
  <c r="Y60" i="9" l="1"/>
  <c r="AA60" i="9" s="1"/>
  <c r="BK60" i="9"/>
  <c r="E21" i="11"/>
  <c r="E19" i="11"/>
  <c r="ED105" i="9"/>
  <c r="D257" i="11"/>
  <c r="DK241" i="9"/>
  <c r="CN271" i="9"/>
  <c r="CN282" i="9" s="1"/>
  <c r="AG67" i="23" s="1"/>
  <c r="AG73" i="23" s="1"/>
  <c r="D107" i="11"/>
  <c r="G41" i="3"/>
  <c r="G42" i="3"/>
  <c r="CN272" i="9"/>
  <c r="D108" i="11"/>
  <c r="F14" i="11"/>
  <c r="H13" i="11" s="1"/>
  <c r="F42" i="11" s="1"/>
  <c r="H12" i="11"/>
  <c r="F29" i="11" s="1"/>
  <c r="G14" i="11"/>
  <c r="BJ60" i="9"/>
  <c r="AS60" i="9"/>
  <c r="AF70" i="9"/>
  <c r="E264" i="11"/>
  <c r="G43" i="3"/>
  <c r="D109" i="11"/>
  <c r="CN273" i="9"/>
  <c r="Z57" i="9"/>
  <c r="AR57" i="9"/>
  <c r="AT57" i="9" s="1"/>
  <c r="BS61" i="9"/>
  <c r="BQ61" i="9"/>
  <c r="BT63" i="9" a="1"/>
  <c r="BT63" i="9" s="1"/>
  <c r="BP63" i="9"/>
  <c r="AT86" i="22"/>
  <c r="AT45" i="22" s="1"/>
  <c r="F155" i="22"/>
  <c r="F162" i="22" s="1"/>
  <c r="CM279" i="9"/>
  <c r="Y139" i="22"/>
  <c r="FD147" i="9"/>
  <c r="FD149" i="9" s="1"/>
  <c r="O192" i="11"/>
  <c r="M165" i="11"/>
  <c r="G48" i="3"/>
  <c r="J114" i="11"/>
  <c r="E103" i="11" s="1"/>
  <c r="CN258" i="9"/>
  <c r="M217" i="11"/>
  <c r="J210" i="11"/>
  <c r="BJ59" i="9"/>
  <c r="AS59" i="9"/>
  <c r="AT59" i="9" s="1"/>
  <c r="AG149" i="9"/>
  <c r="E104" i="11"/>
  <c r="BR63" i="9"/>
  <c r="CM281" i="9"/>
  <c r="E72" i="9"/>
  <c r="Y57" i="9"/>
  <c r="AT60" i="9"/>
  <c r="H157" i="22"/>
  <c r="H162" i="22" s="1"/>
  <c r="M226" i="9"/>
  <c r="D215" i="11"/>
  <c r="M144" i="9"/>
  <c r="M63" i="9"/>
  <c r="BS59" i="9"/>
  <c r="D19" i="25"/>
  <c r="C19" i="25"/>
  <c r="F19" i="25" s="1"/>
  <c r="FA241" i="9"/>
  <c r="EG160" i="9"/>
  <c r="M169" i="9"/>
  <c r="CM280" i="9"/>
  <c r="AA59" i="9"/>
  <c r="CN229" i="9"/>
  <c r="F118" i="11"/>
  <c r="CM278" i="9"/>
  <c r="AG234" i="9"/>
  <c r="F247" i="11"/>
  <c r="G247" i="11"/>
  <c r="H247" i="11" s="1"/>
  <c r="P155" i="9" s="1"/>
  <c r="BG105" i="22"/>
  <c r="G192" i="22" s="1"/>
  <c r="BE64" i="22"/>
  <c r="BF45" i="22"/>
  <c r="CN240" i="9"/>
  <c r="AB77" i="11"/>
  <c r="AB80" i="11" s="1"/>
  <c r="H27" i="11"/>
  <c r="G15" i="3"/>
  <c r="H30" i="11"/>
  <c r="R109" i="11"/>
  <c r="R112" i="11" s="1"/>
  <c r="BS238" i="9"/>
  <c r="BD21" i="23" s="1"/>
  <c r="E33" i="25"/>
  <c r="AR58" i="9"/>
  <c r="Z58" i="9"/>
  <c r="BL35" i="9"/>
  <c r="C219" i="22" s="1"/>
  <c r="CQ277" i="9"/>
  <c r="CN277" i="9"/>
  <c r="G47" i="3"/>
  <c r="D113" i="11"/>
  <c r="M78" i="9"/>
  <c r="AA58" i="9"/>
  <c r="AS58" i="9"/>
  <c r="BJ58" i="9"/>
  <c r="BL58" i="9" s="1"/>
  <c r="CN274" i="9"/>
  <c r="D110" i="11"/>
  <c r="G44" i="3"/>
  <c r="M52" i="9"/>
  <c r="F84" i="23" s="1"/>
  <c r="F94" i="23" s="1"/>
  <c r="DH238" i="9"/>
  <c r="DH241" i="9" s="1"/>
  <c r="ED160" i="9" s="1"/>
  <c r="EX238" i="9"/>
  <c r="EC238" i="9"/>
  <c r="EC241" i="9" s="1"/>
  <c r="ED157" i="9"/>
  <c r="AB89" i="11"/>
  <c r="BS248" i="9" a="1"/>
  <c r="BS248" i="9" s="1"/>
  <c r="BS249" i="9" s="1"/>
  <c r="CN242" i="9"/>
  <c r="ED118" i="9"/>
  <c r="ED119" i="9" s="1"/>
  <c r="D59" i="11"/>
  <c r="D62" i="11" s="1"/>
  <c r="BS156" i="9" a="1"/>
  <c r="BS156" i="9" s="1"/>
  <c r="BS157" i="9" s="1"/>
  <c r="E164" i="11"/>
  <c r="AB107" i="11"/>
  <c r="G17" i="3"/>
  <c r="AJ107" i="11"/>
  <c r="D273" i="11"/>
  <c r="R111" i="11"/>
  <c r="AB79" i="11"/>
  <c r="AF52" i="9"/>
  <c r="BG89" i="22"/>
  <c r="G176" i="22" s="1"/>
  <c r="AS48" i="22"/>
  <c r="CN243" i="9"/>
  <c r="AF67" i="23" s="1"/>
  <c r="AF73" i="23" s="1"/>
  <c r="ED146" i="9"/>
  <c r="F264" i="11" l="1"/>
  <c r="G264" i="11" s="1"/>
  <c r="H264" i="11" s="1"/>
  <c r="EG105" i="9" s="1"/>
  <c r="F31" i="11"/>
  <c r="F30" i="11"/>
  <c r="M64" i="9"/>
  <c r="O63" i="9"/>
  <c r="O64" i="9" s="1"/>
  <c r="AR88" i="22" s="1"/>
  <c r="I12" i="11"/>
  <c r="J12" i="11" s="1"/>
  <c r="G42" i="11" s="1"/>
  <c r="I42" i="11" s="1"/>
  <c r="BK57" i="9"/>
  <c r="BL57" i="9" s="1"/>
  <c r="BV59" i="9"/>
  <c r="BS63" i="9"/>
  <c r="CM282" i="9"/>
  <c r="M227" i="9"/>
  <c r="O226" i="9"/>
  <c r="O227" i="9" s="1"/>
  <c r="AT88" i="22" s="1"/>
  <c r="AT47" i="22" s="1"/>
  <c r="BZ55" i="9"/>
  <c r="BQ62" i="9"/>
  <c r="BQ60" i="9"/>
  <c r="BQ59" i="9"/>
  <c r="BQ63" i="9" s="1"/>
  <c r="BL60" i="9"/>
  <c r="E23" i="11"/>
  <c r="V11" i="11"/>
  <c r="BL59" i="9"/>
  <c r="F43" i="11"/>
  <c r="V129" i="22"/>
  <c r="V139" i="22" s="1"/>
  <c r="BM102" i="22"/>
  <c r="BN102" i="22" s="1"/>
  <c r="AT58" i="9"/>
  <c r="O144" i="9"/>
  <c r="O145" i="9" s="1"/>
  <c r="AS88" i="22" s="1"/>
  <c r="AS47" i="22" s="1"/>
  <c r="M145" i="9"/>
  <c r="BK59" i="9"/>
  <c r="BV61" i="9"/>
  <c r="BO46" i="23"/>
  <c r="BP46" i="23" s="1"/>
  <c r="L102" i="23" s="1" a="1"/>
  <c r="AH67" i="23"/>
  <c r="AH73" i="23" s="1"/>
  <c r="ED106" i="9"/>
  <c r="EF105" i="9"/>
  <c r="EF106" i="9" s="1"/>
  <c r="M167" i="11"/>
  <c r="BI21" i="23"/>
  <c r="J105" i="23" s="1"/>
  <c r="AA57" i="9"/>
  <c r="J42" i="11" l="1"/>
  <c r="EB131" i="9"/>
  <c r="E6" i="13"/>
  <c r="E8" i="13" s="1"/>
  <c r="BM102" i="15"/>
  <c r="V130" i="15"/>
  <c r="G29" i="11"/>
  <c r="I29" i="11" s="1"/>
  <c r="L135" i="23"/>
  <c r="L123" i="23"/>
  <c r="L134" i="23"/>
  <c r="L122" i="23"/>
  <c r="L110" i="23"/>
  <c r="L132" i="23"/>
  <c r="L120" i="23"/>
  <c r="L108" i="23"/>
  <c r="L130" i="23"/>
  <c r="L118" i="23"/>
  <c r="L106" i="23"/>
  <c r="L129" i="23"/>
  <c r="L117" i="23"/>
  <c r="L105" i="23"/>
  <c r="L128" i="23"/>
  <c r="L126" i="23"/>
  <c r="L114" i="23"/>
  <c r="L136" i="23"/>
  <c r="L124" i="23"/>
  <c r="L112" i="23"/>
  <c r="L116" i="23"/>
  <c r="L121" i="23"/>
  <c r="L119" i="23"/>
  <c r="L127" i="23"/>
  <c r="L125" i="23"/>
  <c r="L115" i="23"/>
  <c r="L103" i="23"/>
  <c r="L102" i="23"/>
  <c r="L137" i="23"/>
  <c r="L131" i="23"/>
  <c r="L113" i="23"/>
  <c r="L109" i="23"/>
  <c r="L107" i="23"/>
  <c r="L104" i="23"/>
  <c r="L133" i="23"/>
  <c r="L111" i="23"/>
  <c r="AR47" i="22"/>
  <c r="BG88" i="22"/>
  <c r="G175" i="22" s="1"/>
  <c r="J159" i="22"/>
  <c r="J162" i="22" s="1"/>
  <c r="BF90" i="22"/>
  <c r="G43" i="11"/>
  <c r="I43" i="11" s="1"/>
  <c r="F41" i="11"/>
  <c r="F32" i="11"/>
  <c r="G32" i="11" s="1"/>
  <c r="I32" i="11" s="1"/>
  <c r="F27" i="11"/>
  <c r="G30" i="11"/>
  <c r="I30" i="11" s="1"/>
  <c r="J30" i="11" s="1"/>
  <c r="G31" i="11"/>
  <c r="I31" i="11" s="1"/>
  <c r="BW61" i="9"/>
  <c r="BX61" i="9" s="1"/>
  <c r="BY61" i="9" s="1"/>
  <c r="BZ61" i="9" s="1"/>
  <c r="CA61" i="9" s="1"/>
  <c r="BV60" i="9"/>
  <c r="BV62" i="9"/>
  <c r="BW59" i="9"/>
  <c r="BX59" i="9" s="1"/>
  <c r="BY59" i="9" s="1"/>
  <c r="BZ59" i="9"/>
  <c r="BW62" i="9" l="1"/>
  <c r="BX62" i="9" s="1"/>
  <c r="BY62" i="9" s="1"/>
  <c r="BZ62" i="9"/>
  <c r="CA62" i="9" s="1"/>
  <c r="EB130" i="9"/>
  <c r="J29" i="11"/>
  <c r="J31" i="11"/>
  <c r="FB130" i="9"/>
  <c r="G41" i="11"/>
  <c r="I41" i="11" s="1"/>
  <c r="J41" i="11" s="1"/>
  <c r="F37" i="11"/>
  <c r="CA59" i="9"/>
  <c r="BW60" i="9"/>
  <c r="BX60" i="9" s="1"/>
  <c r="BY60" i="9" s="1"/>
  <c r="BZ60" i="9" s="1"/>
  <c r="BO37" i="24"/>
  <c r="BP37" i="24" s="1"/>
  <c r="BN102" i="15"/>
  <c r="EE131" i="9"/>
  <c r="BP47" i="9"/>
  <c r="FB108" i="9"/>
  <c r="J43" i="11"/>
  <c r="BF49" i="22"/>
  <c r="BG90" i="22"/>
  <c r="G177" i="22" s="1"/>
  <c r="Y64" i="24"/>
  <c r="Y74" i="24" s="1"/>
  <c r="V140" i="15"/>
  <c r="G27" i="11"/>
  <c r="I27" i="11" s="1"/>
  <c r="J27" i="11" s="1"/>
  <c r="F25" i="11"/>
  <c r="J32" i="11"/>
  <c r="M23" i="11"/>
  <c r="CA60" i="9" l="1"/>
  <c r="BZ63" i="9"/>
  <c r="BS47" i="9"/>
  <c r="AW47" i="9"/>
  <c r="CA63" i="9"/>
  <c r="CA55" i="9" s="1"/>
  <c r="G37" i="11"/>
  <c r="F36" i="11"/>
  <c r="FE108" i="9"/>
  <c r="FB109" i="9"/>
  <c r="FL104" i="9" s="1"/>
  <c r="FC108" i="9"/>
  <c r="FC109" i="9" s="1"/>
  <c r="FE130" i="9"/>
  <c r="FB131" i="9"/>
  <c r="FL126" i="9" s="1"/>
  <c r="FC130" i="9"/>
  <c r="F22" i="11"/>
  <c r="G25" i="11"/>
  <c r="I25" i="11" s="1"/>
  <c r="J25" i="11" s="1"/>
  <c r="EQ141" i="9"/>
  <c r="EE130" i="9"/>
  <c r="BP46" i="9"/>
  <c r="F26" i="11"/>
  <c r="G26" i="11" s="1"/>
  <c r="I26" i="11" s="1"/>
  <c r="J26" i="11" s="1"/>
  <c r="FE131" i="9" l="1"/>
  <c r="FH130" i="9"/>
  <c r="FI130" i="9" s="1"/>
  <c r="FJ130" i="9" s="1"/>
  <c r="ER140" i="9"/>
  <c r="G36" i="11"/>
  <c r="BP106" i="20"/>
  <c r="BQ106" i="20" s="1"/>
  <c r="Y133" i="20"/>
  <c r="Y143" i="20" s="1"/>
  <c r="BI46" i="9"/>
  <c r="N6" i="13" s="1"/>
  <c r="G6" i="13"/>
  <c r="BM118" i="15"/>
  <c r="AL138" i="15"/>
  <c r="ER142" i="9"/>
  <c r="ER141" i="9"/>
  <c r="FE109" i="9"/>
  <c r="FH108" i="9"/>
  <c r="EQ140" i="9"/>
  <c r="ES140" i="9" s="1"/>
  <c r="ES141" i="9"/>
  <c r="BQ46" i="9"/>
  <c r="AW46" i="9"/>
  <c r="BS46" i="9"/>
  <c r="BP48" i="9"/>
  <c r="I37" i="11"/>
  <c r="O37" i="11"/>
  <c r="AZ47" i="9"/>
  <c r="AD47" i="9"/>
  <c r="G22" i="11"/>
  <c r="I22" i="11" s="1"/>
  <c r="J22" i="11" s="1"/>
  <c r="F19" i="11"/>
  <c r="G19" i="11" s="1"/>
  <c r="F21" i="11"/>
  <c r="BK56" i="9"/>
  <c r="BL116" i="15"/>
  <c r="AJ138" i="15"/>
  <c r="AG47" i="9" l="1"/>
  <c r="K47" i="9"/>
  <c r="AS56" i="9"/>
  <c r="BJ56" i="9"/>
  <c r="BL56" i="9" s="1"/>
  <c r="I36" i="11"/>
  <c r="N37" i="11"/>
  <c r="I19" i="11"/>
  <c r="BO53" i="24"/>
  <c r="BP53" i="24" s="1"/>
  <c r="BN118" i="15"/>
  <c r="BZ42" i="9"/>
  <c r="BQ47" i="9"/>
  <c r="FJ131" i="9"/>
  <c r="FK130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AW52" i="9"/>
  <c r="AE47" i="9" s="1"/>
  <c r="AX46" i="9"/>
  <c r="AZ46" i="9"/>
  <c r="BA52" i="9" a="1"/>
  <c r="BA52" i="9" s="1"/>
  <c r="AD46" i="9"/>
  <c r="AO72" i="24"/>
  <c r="AO74" i="24" s="1"/>
  <c r="AL140" i="15"/>
  <c r="FH109" i="9"/>
  <c r="FI108" i="9"/>
  <c r="FJ108" i="9" s="1"/>
  <c r="AM72" i="24"/>
  <c r="AJ140" i="15"/>
  <c r="CL130" i="9"/>
  <c r="J37" i="11"/>
  <c r="BN51" i="24"/>
  <c r="BP51" i="24" s="1"/>
  <c r="BN116" i="15"/>
  <c r="BT48" i="9" a="1"/>
  <c r="BT48" i="9" s="1"/>
  <c r="BS48" i="9"/>
  <c r="BV47" i="9" s="1"/>
  <c r="BW47" i="9" s="1"/>
  <c r="BX47" i="9" s="1"/>
  <c r="BY47" i="9" s="1"/>
  <c r="BZ47" i="9" s="1"/>
  <c r="CA47" i="9" s="1"/>
  <c r="BK61" i="9"/>
  <c r="BV46" i="9"/>
  <c r="BW46" i="9" s="1"/>
  <c r="BX46" i="9" s="1"/>
  <c r="BY46" i="9" s="1"/>
  <c r="BZ46" i="9" s="1"/>
  <c r="BK55" i="9"/>
  <c r="BJ61" i="9" l="1"/>
  <c r="BL61" i="9" s="1"/>
  <c r="AS55" i="9"/>
  <c r="BJ55" i="9"/>
  <c r="BL55" i="9" s="1"/>
  <c r="AS61" i="9"/>
  <c r="AZ52" i="9"/>
  <c r="CO130" i="9"/>
  <c r="CL131" i="9"/>
  <c r="CV126" i="9" s="1"/>
  <c r="L27" i="11"/>
  <c r="J36" i="11"/>
  <c r="C65" i="11"/>
  <c r="E65" i="11" s="1"/>
  <c r="CA46" i="9"/>
  <c r="BZ48" i="9"/>
  <c r="BE101" i="22"/>
  <c r="U129" i="22"/>
  <c r="AX98" i="22"/>
  <c r="R126" i="22"/>
  <c r="L23" i="11"/>
  <c r="B74" i="11" s="1"/>
  <c r="J19" i="11"/>
  <c r="L19" i="11"/>
  <c r="AE49" i="9"/>
  <c r="AX48" i="9"/>
  <c r="AX52" i="9" s="1"/>
  <c r="BG42" i="9"/>
  <c r="AE48" i="9"/>
  <c r="AE50" i="9"/>
  <c r="BL28" i="9"/>
  <c r="BN28" i="9" s="1"/>
  <c r="AE51" i="9"/>
  <c r="BL31" i="9"/>
  <c r="BN31" i="9" s="1"/>
  <c r="BL33" i="9"/>
  <c r="BN33" i="9" s="1"/>
  <c r="AX51" i="9"/>
  <c r="BL30" i="9"/>
  <c r="BN30" i="9" s="1"/>
  <c r="AX50" i="9"/>
  <c r="BL34" i="9"/>
  <c r="BN34" i="9" s="1"/>
  <c r="AX49" i="9"/>
  <c r="BL32" i="9"/>
  <c r="BN32" i="9" s="1"/>
  <c r="BL29" i="9"/>
  <c r="BN29" i="9" s="1"/>
  <c r="AX47" i="9"/>
  <c r="AM74" i="24"/>
  <c r="J23" i="11"/>
  <c r="M19" i="11"/>
  <c r="FJ109" i="9"/>
  <c r="FK108" i="9"/>
  <c r="FK131" i="9"/>
  <c r="FL130" i="9"/>
  <c r="N47" i="9"/>
  <c r="BK46" i="9"/>
  <c r="Q57" i="14" s="1"/>
  <c r="AB57" i="14" s="1"/>
  <c r="U130" i="15"/>
  <c r="BE101" i="15"/>
  <c r="AR56" i="9"/>
  <c r="AT56" i="9" s="1"/>
  <c r="AJ47" i="9"/>
  <c r="Z56" i="9"/>
  <c r="AG46" i="9"/>
  <c r="AE46" i="9"/>
  <c r="AD52" i="9"/>
  <c r="AH52" i="9" s="1" a="1"/>
  <c r="AH52" i="9" s="1"/>
  <c r="K46" i="9"/>
  <c r="AU92" i="22" l="1"/>
  <c r="L123" i="22"/>
  <c r="D74" i="11"/>
  <c r="C89" i="11"/>
  <c r="AK47" i="9"/>
  <c r="AL47" i="9" s="1"/>
  <c r="AM47" i="9" s="1"/>
  <c r="AN47" i="9" s="1"/>
  <c r="AO47" i="9" s="1"/>
  <c r="AJ50" i="9"/>
  <c r="AJ51" i="9"/>
  <c r="BC48" i="9"/>
  <c r="Q50" i="9"/>
  <c r="Q49" i="9"/>
  <c r="BC49" i="9"/>
  <c r="AJ48" i="9"/>
  <c r="BC50" i="9"/>
  <c r="Q48" i="9"/>
  <c r="Q51" i="9"/>
  <c r="BC51" i="9"/>
  <c r="AJ49" i="9"/>
  <c r="BC47" i="9"/>
  <c r="BG36" i="24"/>
  <c r="BG101" i="15"/>
  <c r="G189" i="15" s="1"/>
  <c r="BE60" i="15"/>
  <c r="Q47" i="9"/>
  <c r="Y56" i="9"/>
  <c r="AA56" i="9" s="1"/>
  <c r="FL131" i="9"/>
  <c r="FM130" i="9"/>
  <c r="AE52" i="9"/>
  <c r="CF139" i="9"/>
  <c r="CO131" i="9"/>
  <c r="CR130" i="9"/>
  <c r="CS130" i="9" s="1"/>
  <c r="CT130" i="9" s="1"/>
  <c r="CU130" i="9" s="1"/>
  <c r="CV130" i="9" s="1"/>
  <c r="R139" i="22"/>
  <c r="AM126" i="22"/>
  <c r="BC46" i="9"/>
  <c r="AM129" i="22"/>
  <c r="U139" i="22"/>
  <c r="X64" i="24"/>
  <c r="U140" i="15"/>
  <c r="AM130" i="15"/>
  <c r="E219" i="15" s="1"/>
  <c r="BG101" i="22"/>
  <c r="G188" i="22" s="1"/>
  <c r="BE60" i="22"/>
  <c r="K52" i="9"/>
  <c r="N46" i="9"/>
  <c r="O52" i="9" a="1"/>
  <c r="O52" i="9" s="1"/>
  <c r="L46" i="9"/>
  <c r="F68" i="9"/>
  <c r="H68" i="9" s="1"/>
  <c r="F67" i="9"/>
  <c r="H67" i="9" s="1"/>
  <c r="AS28" i="9"/>
  <c r="AN42" i="9"/>
  <c r="F71" i="9"/>
  <c r="H71" i="9" s="1"/>
  <c r="F69" i="9"/>
  <c r="H69" i="9" s="1"/>
  <c r="F70" i="9"/>
  <c r="H70" i="9" s="1"/>
  <c r="F66" i="9"/>
  <c r="H66" i="9" s="1"/>
  <c r="F65" i="9"/>
  <c r="C5" i="25"/>
  <c r="C31" i="25"/>
  <c r="K130" i="9"/>
  <c r="BQ130" i="9"/>
  <c r="AX130" i="9"/>
  <c r="AE130" i="9"/>
  <c r="B51" i="11"/>
  <c r="C51" i="11" s="1"/>
  <c r="FK109" i="9"/>
  <c r="FL108" i="9"/>
  <c r="BE105" i="15"/>
  <c r="EB132" i="9"/>
  <c r="Y133" i="15"/>
  <c r="AJ46" i="9"/>
  <c r="AR55" i="9"/>
  <c r="AT55" i="9" s="1"/>
  <c r="Z55" i="9"/>
  <c r="AR61" i="9"/>
  <c r="AT61" i="9" s="1"/>
  <c r="AG52" i="9"/>
  <c r="AX120" i="22"/>
  <c r="AX57" i="22"/>
  <c r="BG98" i="22"/>
  <c r="G185" i="22" s="1"/>
  <c r="BN35" i="9"/>
  <c r="R127" i="15"/>
  <c r="AX98" i="15"/>
  <c r="AR46" i="9"/>
  <c r="Q54" i="14" s="1"/>
  <c r="AB54" i="14" s="1"/>
  <c r="CA48" i="9"/>
  <c r="CA42" i="9" s="1"/>
  <c r="BD48" i="9" l="1"/>
  <c r="BE48" i="9" s="1"/>
  <c r="BF48" i="9" s="1"/>
  <c r="BG48" i="9"/>
  <c r="BH48" i="9" s="1"/>
  <c r="BT130" i="9"/>
  <c r="BQ131" i="9"/>
  <c r="BT131" i="9" s="1"/>
  <c r="BQ132" i="9"/>
  <c r="CA126" i="9" s="1"/>
  <c r="R47" i="9"/>
  <c r="S47" i="9" s="1"/>
  <c r="T47" i="9" s="1"/>
  <c r="U47" i="9" s="1"/>
  <c r="V47" i="9" s="1"/>
  <c r="X133" i="20"/>
  <c r="BH105" i="20"/>
  <c r="C152" i="22"/>
  <c r="C162" i="22" s="1"/>
  <c r="AR83" i="22"/>
  <c r="C6" i="25"/>
  <c r="F6" i="25" s="1"/>
  <c r="C7" i="25"/>
  <c r="G7" i="25" a="1"/>
  <c r="G7" i="25" s="1"/>
  <c r="F5" i="25"/>
  <c r="CV131" i="9"/>
  <c r="CW130" i="9"/>
  <c r="H151" i="24"/>
  <c r="BA95" i="20"/>
  <c r="AK50" i="9"/>
  <c r="AL50" i="9" s="1"/>
  <c r="AM50" i="9" s="1"/>
  <c r="AN50" i="9" s="1"/>
  <c r="AO50" i="9" s="1"/>
  <c r="AN49" i="9"/>
  <c r="AO49" i="9" s="1"/>
  <c r="AK49" i="9"/>
  <c r="AL49" i="9" s="1"/>
  <c r="AM49" i="9" s="1"/>
  <c r="BD51" i="9"/>
  <c r="BE51" i="9" s="1"/>
  <c r="BF51" i="9" s="1"/>
  <c r="BG51" i="9" s="1"/>
  <c r="BH51" i="9" s="1"/>
  <c r="R51" i="9"/>
  <c r="S51" i="9" s="1"/>
  <c r="T51" i="9" s="1"/>
  <c r="U51" i="9"/>
  <c r="V51" i="9" s="1"/>
  <c r="BR156" i="9"/>
  <c r="C59" i="11"/>
  <c r="AU92" i="15"/>
  <c r="AR83" i="15"/>
  <c r="FM131" i="9"/>
  <c r="FM126" i="9" s="1"/>
  <c r="R48" i="9"/>
  <c r="S48" i="9" s="1"/>
  <c r="T48" i="9" s="1"/>
  <c r="U48" i="9" s="1"/>
  <c r="V48" i="9" s="1"/>
  <c r="C216" i="22"/>
  <c r="AU28" i="9"/>
  <c r="F8" i="17"/>
  <c r="BD50" i="9"/>
  <c r="BE50" i="9" s="1"/>
  <c r="BF50" i="9" s="1"/>
  <c r="BG50" i="9"/>
  <c r="BH50" i="9" s="1"/>
  <c r="L139" i="22"/>
  <c r="BD49" i="9"/>
  <c r="BE49" i="9" s="1"/>
  <c r="BF49" i="9" s="1"/>
  <c r="BG49" i="9" s="1"/>
  <c r="BH49" i="9" s="1"/>
  <c r="N130" i="9"/>
  <c r="K131" i="9"/>
  <c r="N131" i="9" s="1"/>
  <c r="BD46" i="9"/>
  <c r="BE46" i="9" s="1"/>
  <c r="BF46" i="9" s="1"/>
  <c r="BG46" i="9" s="1"/>
  <c r="R49" i="9"/>
  <c r="S49" i="9" s="1"/>
  <c r="T49" i="9" s="1"/>
  <c r="U49" i="9"/>
  <c r="V49" i="9" s="1"/>
  <c r="C32" i="25"/>
  <c r="F32" i="25" s="1"/>
  <c r="F31" i="25"/>
  <c r="F33" i="25" s="1"/>
  <c r="C33" i="25"/>
  <c r="R50" i="9"/>
  <c r="S50" i="9" s="1"/>
  <c r="T50" i="9" s="1"/>
  <c r="U50" i="9"/>
  <c r="V50" i="9" s="1"/>
  <c r="AZ33" i="24"/>
  <c r="BG98" i="15"/>
  <c r="G186" i="15" s="1"/>
  <c r="AX57" i="15"/>
  <c r="AX120" i="15"/>
  <c r="AK46" i="9"/>
  <c r="AL46" i="9" s="1"/>
  <c r="AM46" i="9" s="1"/>
  <c r="AN46" i="9" s="1"/>
  <c r="N52" i="9"/>
  <c r="Y55" i="9"/>
  <c r="AA55" i="9" s="1"/>
  <c r="Q46" i="9"/>
  <c r="U61" i="24"/>
  <c r="AM127" i="15"/>
  <c r="E216" i="15" s="1"/>
  <c r="R140" i="15"/>
  <c r="AB67" i="24"/>
  <c r="Y140" i="15"/>
  <c r="F72" i="9"/>
  <c r="H65" i="9"/>
  <c r="H72" i="9" s="1"/>
  <c r="U42" i="9"/>
  <c r="L49" i="9"/>
  <c r="L50" i="9"/>
  <c r="L51" i="9"/>
  <c r="L48" i="9"/>
  <c r="L47" i="9"/>
  <c r="L52" i="9" s="1"/>
  <c r="BI36" i="24"/>
  <c r="J120" i="24" s="1"/>
  <c r="AK51" i="9"/>
  <c r="AL51" i="9" s="1"/>
  <c r="AM51" i="9" s="1"/>
  <c r="AN51" i="9" s="1"/>
  <c r="AO51" i="9" s="1"/>
  <c r="EE132" i="9"/>
  <c r="BD47" i="9"/>
  <c r="BE47" i="9" s="1"/>
  <c r="BF47" i="9" s="1"/>
  <c r="BG47" i="9"/>
  <c r="BH47" i="9" s="1"/>
  <c r="BG40" i="24"/>
  <c r="BI40" i="24" s="1"/>
  <c r="J124" i="24" s="1"/>
  <c r="BG105" i="15"/>
  <c r="G193" i="15" s="1"/>
  <c r="BE64" i="15"/>
  <c r="FL109" i="9"/>
  <c r="FM108" i="9"/>
  <c r="FM109" i="9" s="1"/>
  <c r="FM104" i="9" s="1"/>
  <c r="F89" i="11"/>
  <c r="C92" i="11"/>
  <c r="C93" i="11"/>
  <c r="C90" i="11"/>
  <c r="CL210" i="9" s="1"/>
  <c r="C91" i="11"/>
  <c r="C94" i="11"/>
  <c r="G74" i="11" s="1"/>
  <c r="C190" i="11"/>
  <c r="F190" i="11" s="1"/>
  <c r="AH130" i="9"/>
  <c r="AE131" i="9"/>
  <c r="AI132" i="9" s="1" a="1"/>
  <c r="AI132" i="9" s="1"/>
  <c r="AE132" i="9"/>
  <c r="AO126" i="9" s="1"/>
  <c r="X74" i="24"/>
  <c r="AP64" i="24"/>
  <c r="J151" i="24" s="1"/>
  <c r="BA130" i="9"/>
  <c r="AX131" i="9"/>
  <c r="AX132" i="9" s="1"/>
  <c r="BH126" i="9" s="1"/>
  <c r="AK48" i="9"/>
  <c r="AL48" i="9" s="1"/>
  <c r="AM48" i="9" s="1"/>
  <c r="AN48" i="9"/>
  <c r="AO48" i="9" s="1"/>
  <c r="BG92" i="22"/>
  <c r="G179" i="22" s="1"/>
  <c r="AU120" i="22"/>
  <c r="AU51" i="22"/>
  <c r="S128" i="15" l="1"/>
  <c r="AY99" i="15"/>
  <c r="AS130" i="9"/>
  <c r="Q55" i="14" s="1"/>
  <c r="AB55" i="14" s="1"/>
  <c r="N124" i="22"/>
  <c r="AV94" i="22"/>
  <c r="CL211" i="9"/>
  <c r="CV206" i="9" s="1"/>
  <c r="CM210" i="9"/>
  <c r="CM211" i="9" s="1"/>
  <c r="AN52" i="9"/>
  <c r="AO46" i="9"/>
  <c r="Q27" i="9"/>
  <c r="D7" i="14" s="1"/>
  <c r="BG52" i="9"/>
  <c r="BH46" i="9"/>
  <c r="Z138" i="9"/>
  <c r="AR137" i="9"/>
  <c r="AT137" i="9" s="1"/>
  <c r="AM141" i="20"/>
  <c r="BO120" i="20"/>
  <c r="BQ120" i="20" s="1"/>
  <c r="E59" i="11"/>
  <c r="W131" i="15"/>
  <c r="BA103" i="15"/>
  <c r="BL130" i="9"/>
  <c r="Q58" i="14" s="1"/>
  <c r="AB58" i="14" s="1"/>
  <c r="F7" i="25"/>
  <c r="I5" i="25" s="1"/>
  <c r="I92" i="11"/>
  <c r="F7" i="17"/>
  <c r="K63" i="9"/>
  <c r="AV94" i="15"/>
  <c r="N125" i="15"/>
  <c r="Y140" i="9"/>
  <c r="N132" i="9"/>
  <c r="Q131" i="9" s="1"/>
  <c r="R131" i="9" s="1"/>
  <c r="S131" i="9" s="1"/>
  <c r="T131" i="9" s="1"/>
  <c r="U131" i="9" s="1"/>
  <c r="V131" i="9" s="1"/>
  <c r="Y138" i="9"/>
  <c r="AA138" i="9" s="1"/>
  <c r="Q130" i="9"/>
  <c r="BJ105" i="20"/>
  <c r="J192" i="20" s="1"/>
  <c r="BH60" i="20"/>
  <c r="AT18" i="24"/>
  <c r="BG83" i="15"/>
  <c r="G171" i="15" s="1"/>
  <c r="AR42" i="15"/>
  <c r="BA50" i="20"/>
  <c r="AS138" i="9"/>
  <c r="BK138" i="9"/>
  <c r="BM138" i="9" s="1"/>
  <c r="BK137" i="9"/>
  <c r="AS140" i="9"/>
  <c r="AS137" i="9"/>
  <c r="BT156" i="9"/>
  <c r="BQ156" i="9"/>
  <c r="F12" i="17" s="1"/>
  <c r="BR157" i="9"/>
  <c r="CA152" i="9"/>
  <c r="BA87" i="15" s="1"/>
  <c r="K90" i="11"/>
  <c r="F92" i="11"/>
  <c r="F94" i="11" s="1"/>
  <c r="C193" i="11"/>
  <c r="F193" i="11" s="1"/>
  <c r="H148" i="24"/>
  <c r="AX95" i="20"/>
  <c r="BP122" i="20"/>
  <c r="BQ122" i="20" s="1"/>
  <c r="AO141" i="20"/>
  <c r="AO143" i="20" s="1"/>
  <c r="AB74" i="24"/>
  <c r="K132" i="9"/>
  <c r="U126" i="9" s="1"/>
  <c r="BG83" i="22"/>
  <c r="G170" i="22" s="1"/>
  <c r="AR42" i="22"/>
  <c r="AR120" i="22"/>
  <c r="I199" i="11"/>
  <c r="P191" i="11"/>
  <c r="AP61" i="24"/>
  <c r="J148" i="24" s="1"/>
  <c r="U74" i="24"/>
  <c r="G76" i="11"/>
  <c r="G75" i="11"/>
  <c r="P112" i="11" s="1"/>
  <c r="G78" i="11"/>
  <c r="G73" i="11"/>
  <c r="G77" i="11"/>
  <c r="R46" i="9"/>
  <c r="S46" i="9" s="1"/>
  <c r="T46" i="9" s="1"/>
  <c r="U46" i="9" s="1"/>
  <c r="AP133" i="20"/>
  <c r="H222" i="20" s="1"/>
  <c r="X143" i="20"/>
  <c r="BA131" i="9"/>
  <c r="BK140" i="9" s="1"/>
  <c r="BM140" i="9" s="1"/>
  <c r="BK114" i="9"/>
  <c r="BM114" i="9" s="1"/>
  <c r="BK115" i="9"/>
  <c r="BM115" i="9" s="1"/>
  <c r="BK113" i="9"/>
  <c r="F91" i="11"/>
  <c r="J92" i="11" s="1"/>
  <c r="J90" i="11"/>
  <c r="C192" i="11"/>
  <c r="F192" i="11" s="1"/>
  <c r="AW27" i="24"/>
  <c r="AU120" i="15"/>
  <c r="BG92" i="15"/>
  <c r="G180" i="15" s="1"/>
  <c r="AU51" i="15"/>
  <c r="I90" i="11"/>
  <c r="M90" i="11" s="1"/>
  <c r="N90" i="11" s="1"/>
  <c r="F90" i="11"/>
  <c r="H92" i="11" s="1"/>
  <c r="C191" i="11"/>
  <c r="CW131" i="9"/>
  <c r="CW126" i="9" s="1"/>
  <c r="C194" i="11"/>
  <c r="F194" i="11" s="1"/>
  <c r="L90" i="11"/>
  <c r="F93" i="11"/>
  <c r="L92" i="11" s="1"/>
  <c r="C153" i="15"/>
  <c r="L124" i="15"/>
  <c r="BB132" i="9" a="1"/>
  <c r="BB132" i="9" s="1"/>
  <c r="CE141" i="9"/>
  <c r="BL139" i="9"/>
  <c r="EQ142" i="9"/>
  <c r="ES142" i="9" s="1"/>
  <c r="H8" i="17"/>
  <c r="G8" i="17"/>
  <c r="I8" i="17" s="1"/>
  <c r="BL140" i="9"/>
  <c r="CE139" i="9"/>
  <c r="CG139" i="9" s="1"/>
  <c r="BW130" i="9"/>
  <c r="BL137" i="9"/>
  <c r="BL138" i="9"/>
  <c r="BT132" i="9"/>
  <c r="BW131" i="9" s="1"/>
  <c r="BX131" i="9" s="1"/>
  <c r="BY131" i="9" s="1"/>
  <c r="BZ131" i="9" s="1"/>
  <c r="CA131" i="9" s="1"/>
  <c r="CB131" i="9" s="1"/>
  <c r="BU132" i="9" a="1"/>
  <c r="BU132" i="9" s="1"/>
  <c r="AH131" i="9"/>
  <c r="AR140" i="9" s="1"/>
  <c r="AT140" i="9" s="1"/>
  <c r="I35" i="11"/>
  <c r="F141" i="9"/>
  <c r="AS113" i="9"/>
  <c r="F157" i="9"/>
  <c r="F145" i="9"/>
  <c r="H145" i="9" s="1"/>
  <c r="F142" i="9"/>
  <c r="H142" i="9" s="1"/>
  <c r="F146" i="9"/>
  <c r="H146" i="9" s="1"/>
  <c r="F147" i="9"/>
  <c r="H147" i="9" s="1"/>
  <c r="F143" i="9"/>
  <c r="H143" i="9" s="1"/>
  <c r="F148" i="9"/>
  <c r="H148" i="9" s="1"/>
  <c r="F144" i="9"/>
  <c r="H144" i="9" s="1"/>
  <c r="BI33" i="24"/>
  <c r="J117" i="24" s="1"/>
  <c r="AZ55" i="24"/>
  <c r="O132" i="9" a="1"/>
  <c r="O132" i="9" s="1"/>
  <c r="J5" i="25" l="1"/>
  <c r="K5" i="25" s="1"/>
  <c r="L5" i="25" s="1"/>
  <c r="M5" i="25" s="1"/>
  <c r="C51" i="25"/>
  <c r="U52" i="9"/>
  <c r="V46" i="9"/>
  <c r="S127" i="22"/>
  <c r="V62" i="24" s="1"/>
  <c r="AY99" i="22"/>
  <c r="AS84" i="22"/>
  <c r="D153" i="22"/>
  <c r="D162" i="22" s="1"/>
  <c r="F149" i="9"/>
  <c r="K144" i="9" s="1"/>
  <c r="H141" i="9"/>
  <c r="H149" i="9" s="1"/>
  <c r="F85" i="24"/>
  <c r="F95" i="24" s="1"/>
  <c r="C163" i="15"/>
  <c r="BR230" i="11"/>
  <c r="BR248" i="9"/>
  <c r="D154" i="15"/>
  <c r="AS84" i="15"/>
  <c r="BA103" i="22"/>
  <c r="BC38" i="24" s="1"/>
  <c r="BI38" i="24" s="1"/>
  <c r="J122" i="24" s="1"/>
  <c r="W130" i="22"/>
  <c r="Z65" i="24" s="1"/>
  <c r="P192" i="11"/>
  <c r="I203" i="11"/>
  <c r="C103" i="11"/>
  <c r="K114" i="11"/>
  <c r="BI18" i="24"/>
  <c r="J102" i="24" s="1"/>
  <c r="AH132" i="9"/>
  <c r="AK130" i="9" s="1"/>
  <c r="BM137" i="9"/>
  <c r="Q59" i="24"/>
  <c r="N140" i="15"/>
  <c r="N60" i="11"/>
  <c r="D51" i="11"/>
  <c r="N59" i="11"/>
  <c r="BW132" i="9"/>
  <c r="BX130" i="9"/>
  <c r="BY130" i="9" s="1"/>
  <c r="BZ130" i="9" s="1"/>
  <c r="CA130" i="9" s="1"/>
  <c r="G7" i="17"/>
  <c r="I7" i="17" s="1"/>
  <c r="H7" i="17"/>
  <c r="K92" i="11"/>
  <c r="AO52" i="9"/>
  <c r="AO42" i="9" s="1"/>
  <c r="BA46" i="15"/>
  <c r="BC22" i="24"/>
  <c r="J35" i="11"/>
  <c r="G35" i="11"/>
  <c r="C64" i="11"/>
  <c r="E64" i="11" s="1"/>
  <c r="N65" i="11" s="1"/>
  <c r="L65" i="11" s="1"/>
  <c r="H12" i="17"/>
  <c r="G12" i="17"/>
  <c r="I12" i="17" s="1"/>
  <c r="CL282" i="9"/>
  <c r="E118" i="11"/>
  <c r="BW156" i="9"/>
  <c r="BX156" i="9" s="1"/>
  <c r="BY156" i="9" s="1"/>
  <c r="BZ156" i="9" s="1"/>
  <c r="CA156" i="9" s="1"/>
  <c r="CA157" i="9" s="1"/>
  <c r="CB156" i="9"/>
  <c r="CB152" i="9" s="1"/>
  <c r="BT157" i="9"/>
  <c r="CB157" i="9" s="1"/>
  <c r="CE144" i="9"/>
  <c r="I6" i="25"/>
  <c r="I7" i="25" s="1"/>
  <c r="AR138" i="9"/>
  <c r="AT138" i="9" s="1"/>
  <c r="AV53" i="22"/>
  <c r="AV120" i="22"/>
  <c r="BG94" i="22"/>
  <c r="G181" i="22" s="1"/>
  <c r="BH109" i="20"/>
  <c r="AB136" i="20"/>
  <c r="BM113" i="9"/>
  <c r="BM116" i="9" s="1"/>
  <c r="BK116" i="9"/>
  <c r="C220" i="22" s="1"/>
  <c r="AA140" i="9"/>
  <c r="N139" i="22"/>
  <c r="C195" i="11"/>
  <c r="F191" i="11"/>
  <c r="AX50" i="20"/>
  <c r="AX29" i="24"/>
  <c r="BG94" i="15"/>
  <c r="G182" i="15" s="1"/>
  <c r="AV120" i="15"/>
  <c r="AV53" i="15"/>
  <c r="AY120" i="15"/>
  <c r="BG99" i="15"/>
  <c r="G187" i="15" s="1"/>
  <c r="AY58" i="15"/>
  <c r="CQ210" i="9"/>
  <c r="K155" i="9"/>
  <c r="H157" i="9"/>
  <c r="AM143" i="20"/>
  <c r="C217" i="22"/>
  <c r="AU113" i="9"/>
  <c r="O58" i="24"/>
  <c r="L140" i="15"/>
  <c r="Q132" i="9"/>
  <c r="R130" i="9"/>
  <c r="S130" i="9" s="1"/>
  <c r="T130" i="9" s="1"/>
  <c r="U130" i="9" s="1"/>
  <c r="AW55" i="24"/>
  <c r="BI27" i="24"/>
  <c r="J111" i="24" s="1"/>
  <c r="AR139" i="9"/>
  <c r="Z140" i="9"/>
  <c r="AB134" i="15"/>
  <c r="BE108" i="15"/>
  <c r="EB133" i="9"/>
  <c r="P108" i="11"/>
  <c r="Z79" i="11"/>
  <c r="AC79" i="11" s="1"/>
  <c r="P110" i="11"/>
  <c r="Z76" i="11"/>
  <c r="AC76" i="11" s="1"/>
  <c r="P111" i="11"/>
  <c r="P109" i="11"/>
  <c r="Z78" i="11"/>
  <c r="AC78" i="11" s="1"/>
  <c r="Z75" i="11"/>
  <c r="P107" i="11"/>
  <c r="Z77" i="11"/>
  <c r="AC77" i="11" s="1"/>
  <c r="BG103" i="15"/>
  <c r="G191" i="15" s="1"/>
  <c r="BA62" i="15"/>
  <c r="AM131" i="15"/>
  <c r="E220" i="15" s="1"/>
  <c r="W140" i="15"/>
  <c r="CE140" i="9"/>
  <c r="M92" i="11"/>
  <c r="AS139" i="9"/>
  <c r="BK139" i="9"/>
  <c r="BM139" i="9" s="1"/>
  <c r="J199" i="11"/>
  <c r="K199" i="11" s="1"/>
  <c r="M191" i="11"/>
  <c r="BA132" i="9"/>
  <c r="BD130" i="9" s="1"/>
  <c r="L63" i="9"/>
  <c r="K64" i="9"/>
  <c r="BH52" i="9"/>
  <c r="BH42" i="9" s="1"/>
  <c r="AM128" i="15"/>
  <c r="E217" i="15" s="1"/>
  <c r="S140" i="15"/>
  <c r="AP65" i="24" l="1"/>
  <c r="J152" i="24" s="1"/>
  <c r="Z74" i="24"/>
  <c r="AP62" i="24"/>
  <c r="J149" i="24" s="1"/>
  <c r="V74" i="24"/>
  <c r="F10" i="17"/>
  <c r="L155" i="9"/>
  <c r="K156" i="9"/>
  <c r="P190" i="11"/>
  <c r="F195" i="11"/>
  <c r="I200" i="11"/>
  <c r="CL241" i="9"/>
  <c r="S110" i="11"/>
  <c r="W139" i="22"/>
  <c r="AM130" i="22"/>
  <c r="AC89" i="11"/>
  <c r="BE130" i="9"/>
  <c r="BF130" i="9" s="1"/>
  <c r="BG130" i="9" s="1"/>
  <c r="BH130" i="9" s="1"/>
  <c r="BD132" i="9"/>
  <c r="AY120" i="22"/>
  <c r="BG99" i="22"/>
  <c r="G186" i="22" s="1"/>
  <c r="AY58" i="22"/>
  <c r="O74" i="24"/>
  <c r="CB130" i="9"/>
  <c r="CA132" i="9"/>
  <c r="S107" i="11"/>
  <c r="CL238" i="9"/>
  <c r="H149" i="24"/>
  <c r="AY95" i="20"/>
  <c r="AK131" i="9"/>
  <c r="AL131" i="9" s="1"/>
  <c r="AM131" i="9" s="1"/>
  <c r="AN131" i="9" s="1"/>
  <c r="AO131" i="9" s="1"/>
  <c r="AP131" i="9" s="1"/>
  <c r="BT230" i="11"/>
  <c r="BQ230" i="11"/>
  <c r="AC90" i="11"/>
  <c r="AX96" i="20"/>
  <c r="AQ46" i="9"/>
  <c r="O127" i="20"/>
  <c r="U132" i="9"/>
  <c r="V130" i="9"/>
  <c r="Q115" i="9"/>
  <c r="D16" i="14" s="1"/>
  <c r="BA62" i="22"/>
  <c r="BG103" i="22"/>
  <c r="G190" i="22" s="1"/>
  <c r="BA120" i="22"/>
  <c r="AU19" i="24"/>
  <c r="AS43" i="15"/>
  <c r="BG84" i="15"/>
  <c r="G172" i="15" s="1"/>
  <c r="EB134" i="9"/>
  <c r="C52" i="25"/>
  <c r="J6" i="25"/>
  <c r="K6" i="25" s="1"/>
  <c r="L6" i="25" s="1"/>
  <c r="M6" i="25" s="1"/>
  <c r="N6" i="25" s="1"/>
  <c r="AK132" i="9"/>
  <c r="AL130" i="9"/>
  <c r="AM130" i="9" s="1"/>
  <c r="AN130" i="9" s="1"/>
  <c r="AO130" i="9" s="1"/>
  <c r="AF80" i="11"/>
  <c r="AF77" i="11"/>
  <c r="BE67" i="15"/>
  <c r="BG108" i="15"/>
  <c r="G196" i="15" s="1"/>
  <c r="BE120" i="15"/>
  <c r="BA34" i="24"/>
  <c r="BT248" i="9"/>
  <c r="BR249" i="9"/>
  <c r="CA244" i="9" s="1"/>
  <c r="BB87" i="15" s="1"/>
  <c r="BQ248" i="9"/>
  <c r="AC75" i="11"/>
  <c r="Z80" i="11"/>
  <c r="H152" i="24"/>
  <c r="BB95" i="20"/>
  <c r="K112" i="11"/>
  <c r="K110" i="11"/>
  <c r="K111" i="11"/>
  <c r="K109" i="11"/>
  <c r="K107" i="11"/>
  <c r="K108" i="11"/>
  <c r="K113" i="11"/>
  <c r="F11" i="17"/>
  <c r="CL240" i="9"/>
  <c r="S109" i="11"/>
  <c r="AB143" i="20"/>
  <c r="CL242" i="9"/>
  <c r="S111" i="11"/>
  <c r="BH64" i="20"/>
  <c r="BJ109" i="20"/>
  <c r="J196" i="20" s="1"/>
  <c r="D51" i="25"/>
  <c r="E51" i="25"/>
  <c r="F51" i="25"/>
  <c r="G51" i="25"/>
  <c r="L64" i="9"/>
  <c r="U59" i="9" s="1"/>
  <c r="N63" i="9"/>
  <c r="BG84" i="22"/>
  <c r="G171" i="22" s="1"/>
  <c r="AS43" i="22"/>
  <c r="CL239" i="9"/>
  <c r="S108" i="11"/>
  <c r="Q74" i="24"/>
  <c r="N38" i="11"/>
  <c r="N35" i="11"/>
  <c r="N36" i="11"/>
  <c r="F35" i="11"/>
  <c r="S139" i="22"/>
  <c r="AM127" i="22"/>
  <c r="G86" i="24"/>
  <c r="G95" i="24" s="1"/>
  <c r="D163" i="15"/>
  <c r="BD131" i="9"/>
  <c r="BE131" i="9" s="1"/>
  <c r="BF131" i="9" s="1"/>
  <c r="BG131" i="9" s="1"/>
  <c r="BH131" i="9" s="1"/>
  <c r="BI131" i="9" s="1"/>
  <c r="AB140" i="15"/>
  <c r="BD91" i="20"/>
  <c r="E60" i="11"/>
  <c r="L59" i="11"/>
  <c r="V52" i="9"/>
  <c r="V42" i="9" s="1"/>
  <c r="L93" i="11"/>
  <c r="H93" i="11"/>
  <c r="CO210" i="9"/>
  <c r="K93" i="11"/>
  <c r="J93" i="11"/>
  <c r="I93" i="11"/>
  <c r="AT139" i="9"/>
  <c r="E112" i="11"/>
  <c r="C112" i="11" s="1"/>
  <c r="E107" i="11"/>
  <c r="C107" i="11" s="1"/>
  <c r="E111" i="11"/>
  <c r="C111" i="11" s="1"/>
  <c r="E108" i="11"/>
  <c r="C108" i="11" s="1"/>
  <c r="E113" i="11"/>
  <c r="C113" i="11" s="1"/>
  <c r="E110" i="11"/>
  <c r="C110" i="11" s="1"/>
  <c r="E109" i="11"/>
  <c r="C109" i="11" s="1"/>
  <c r="E117" i="11"/>
  <c r="C117" i="11" s="1"/>
  <c r="E115" i="11"/>
  <c r="C115" i="11" s="1"/>
  <c r="E114" i="11"/>
  <c r="C114" i="11" s="1"/>
  <c r="E116" i="11"/>
  <c r="C116" i="11" s="1"/>
  <c r="F101" i="11" s="1"/>
  <c r="AT47" i="9"/>
  <c r="AX55" i="24"/>
  <c r="BI29" i="24"/>
  <c r="J113" i="24" s="1"/>
  <c r="CL274" i="9"/>
  <c r="CO274" i="9" s="1"/>
  <c r="CV267" i="9"/>
  <c r="CL275" i="9"/>
  <c r="CO275" i="9" s="1"/>
  <c r="CL272" i="9"/>
  <c r="CO272" i="9" s="1"/>
  <c r="CL271" i="9"/>
  <c r="CL273" i="9"/>
  <c r="CO273" i="9" s="1"/>
  <c r="CL276" i="9"/>
  <c r="CO276" i="9" s="1"/>
  <c r="CL277" i="9"/>
  <c r="CO277" i="9" s="1"/>
  <c r="CL278" i="9"/>
  <c r="CO278" i="9" s="1"/>
  <c r="CL279" i="9"/>
  <c r="CO279" i="9" s="1"/>
  <c r="CL281" i="9"/>
  <c r="CO281" i="9" s="1"/>
  <c r="CL280" i="9"/>
  <c r="CO280" i="9" s="1"/>
  <c r="L60" i="11"/>
  <c r="CL142" i="9" s="1"/>
  <c r="BJ46" i="9"/>
  <c r="U130" i="20"/>
  <c r="AT46" i="9"/>
  <c r="BA102" i="20"/>
  <c r="BM47" i="9"/>
  <c r="BM46" i="9"/>
  <c r="AC91" i="11"/>
  <c r="AG79" i="11"/>
  <c r="AF79" i="11"/>
  <c r="AH79" i="11" s="1"/>
  <c r="K94" i="11"/>
  <c r="CF203" i="11" s="1"/>
  <c r="J203" i="11"/>
  <c r="K203" i="11" s="1"/>
  <c r="M192" i="11"/>
  <c r="F9" i="17"/>
  <c r="K145" i="9"/>
  <c r="L144" i="9"/>
  <c r="N5" i="25"/>
  <c r="CO239" i="9" l="1"/>
  <c r="F156" i="20"/>
  <c r="F166" i="20" s="1"/>
  <c r="AU87" i="20"/>
  <c r="CL223" i="9"/>
  <c r="I108" i="11"/>
  <c r="K200" i="11"/>
  <c r="BI34" i="24"/>
  <c r="J118" i="24" s="1"/>
  <c r="BA55" i="24"/>
  <c r="EL126" i="9"/>
  <c r="EC131" i="9"/>
  <c r="EC130" i="9"/>
  <c r="EC132" i="9"/>
  <c r="Z91" i="11"/>
  <c r="CL243" i="9"/>
  <c r="CV234" i="9" s="1"/>
  <c r="CO238" i="9"/>
  <c r="CP243" i="9" a="1"/>
  <c r="CP243" i="9" s="1"/>
  <c r="CM238" i="9"/>
  <c r="J200" i="11"/>
  <c r="G198" i="11"/>
  <c r="F198" i="11" s="1"/>
  <c r="J201" i="11"/>
  <c r="M190" i="11"/>
  <c r="C60" i="11"/>
  <c r="E61" i="11"/>
  <c r="E62" i="11"/>
  <c r="F59" i="11" s="1"/>
  <c r="AR88" i="15"/>
  <c r="CL226" i="9"/>
  <c r="I111" i="11"/>
  <c r="EC133" i="9"/>
  <c r="AG77" i="11"/>
  <c r="Z89" i="11"/>
  <c r="H10" i="17"/>
  <c r="G10" i="17"/>
  <c r="I10" i="17" s="1"/>
  <c r="F8" i="14"/>
  <c r="C54" i="14"/>
  <c r="F98" i="11"/>
  <c r="U143" i="20"/>
  <c r="AP130" i="20"/>
  <c r="H219" i="20" s="1"/>
  <c r="E53" i="25"/>
  <c r="CO240" i="9"/>
  <c r="AH77" i="11"/>
  <c r="BJ96" i="20"/>
  <c r="J183" i="20" s="1"/>
  <c r="AX51" i="20"/>
  <c r="AX124" i="20"/>
  <c r="F100" i="11"/>
  <c r="F14" i="17"/>
  <c r="BQ249" i="9"/>
  <c r="CL228" i="9"/>
  <c r="I113" i="11"/>
  <c r="C118" i="11"/>
  <c r="AY50" i="20"/>
  <c r="CL222" i="9"/>
  <c r="I107" i="11"/>
  <c r="I114" i="11" s="1"/>
  <c r="F103" i="11" s="1"/>
  <c r="V132" i="9"/>
  <c r="V126" i="9" s="1"/>
  <c r="Q117" i="9"/>
  <c r="D18" i="14" s="1"/>
  <c r="D54" i="14"/>
  <c r="F9" i="14"/>
  <c r="BH132" i="9"/>
  <c r="BI130" i="9"/>
  <c r="C57" i="14"/>
  <c r="G8" i="14"/>
  <c r="K100" i="11"/>
  <c r="C101" i="11"/>
  <c r="F39" i="11"/>
  <c r="G39" i="11" s="1"/>
  <c r="E35" i="11"/>
  <c r="F38" i="11"/>
  <c r="G38" i="11" s="1"/>
  <c r="CO242" i="9"/>
  <c r="S112" i="11"/>
  <c r="M7" i="25"/>
  <c r="I110" i="11"/>
  <c r="CL225" i="9"/>
  <c r="O143" i="20"/>
  <c r="C240" i="11"/>
  <c r="L156" i="9"/>
  <c r="U151" i="9" s="1"/>
  <c r="N155" i="9"/>
  <c r="BJ102" i="20"/>
  <c r="J189" i="20" s="1"/>
  <c r="BA57" i="20"/>
  <c r="BA124" i="20"/>
  <c r="G53" i="25"/>
  <c r="C58" i="25" s="1"/>
  <c r="CL227" i="9"/>
  <c r="I112" i="11"/>
  <c r="CB132" i="9"/>
  <c r="CB126" i="9" s="1"/>
  <c r="N144" i="9"/>
  <c r="L145" i="9"/>
  <c r="U140" i="9" s="1"/>
  <c r="CP282" i="9" a="1"/>
  <c r="CP282" i="9" s="1"/>
  <c r="CO271" i="9"/>
  <c r="BB50" i="20"/>
  <c r="CF228" i="9"/>
  <c r="EE133" i="9"/>
  <c r="CO211" i="9"/>
  <c r="CR210" i="9" s="1"/>
  <c r="CS210" i="9" s="1"/>
  <c r="CT210" i="9" s="1"/>
  <c r="CU210" i="9" s="1"/>
  <c r="CV210" i="9" s="1"/>
  <c r="G9" i="17"/>
  <c r="I9" i="17" s="1"/>
  <c r="H9" i="17"/>
  <c r="H51" i="25"/>
  <c r="D53" i="25"/>
  <c r="BI19" i="24"/>
  <c r="J103" i="24" s="1"/>
  <c r="AG80" i="11"/>
  <c r="AH80" i="11" s="1"/>
  <c r="Z90" i="11"/>
  <c r="CM241" i="9"/>
  <c r="CO241" i="9"/>
  <c r="CO235" i="11"/>
  <c r="CO234" i="11"/>
  <c r="BD22" i="24"/>
  <c r="BB46" i="15"/>
  <c r="BT249" i="9"/>
  <c r="CO256" i="9"/>
  <c r="BW248" i="9"/>
  <c r="BX248" i="9" s="1"/>
  <c r="BY248" i="9" s="1"/>
  <c r="BZ248" i="9" s="1"/>
  <c r="CA248" i="9" s="1"/>
  <c r="CA249" i="9" s="1"/>
  <c r="CO255" i="9"/>
  <c r="F52" i="25"/>
  <c r="F53" i="25" s="1"/>
  <c r="E52" i="25"/>
  <c r="G52" i="25"/>
  <c r="D52" i="25"/>
  <c r="Y62" i="9"/>
  <c r="N64" i="9"/>
  <c r="Q63" i="9" s="1"/>
  <c r="Y61" i="9"/>
  <c r="AG68" i="9"/>
  <c r="AG67" i="9"/>
  <c r="N76" i="9"/>
  <c r="CL224" i="9"/>
  <c r="I109" i="11"/>
  <c r="G9" i="14"/>
  <c r="D57" i="14"/>
  <c r="L94" i="11"/>
  <c r="CF210" i="11" s="1"/>
  <c r="H94" i="11"/>
  <c r="J94" i="11"/>
  <c r="AC88" i="11"/>
  <c r="N7" i="25"/>
  <c r="BD46" i="20"/>
  <c r="F14" i="13"/>
  <c r="CO142" i="9"/>
  <c r="BM110" i="15"/>
  <c r="AD134" i="15"/>
  <c r="F99" i="11"/>
  <c r="F102" i="11"/>
  <c r="C53" i="25"/>
  <c r="G11" i="17"/>
  <c r="I11" i="17" s="1"/>
  <c r="H11" i="17"/>
  <c r="AF78" i="11"/>
  <c r="AC80" i="11"/>
  <c r="AP130" i="9"/>
  <c r="AO132" i="9"/>
  <c r="CV211" i="9" l="1"/>
  <c r="CW210" i="9"/>
  <c r="R63" i="9"/>
  <c r="S63" i="9" s="1"/>
  <c r="N156" i="9"/>
  <c r="Q155" i="9"/>
  <c r="BQ213" i="9"/>
  <c r="CO224" i="9"/>
  <c r="CM224" i="9"/>
  <c r="AX213" i="9"/>
  <c r="I100" i="11"/>
  <c r="C98" i="11"/>
  <c r="AD133" i="22"/>
  <c r="AD139" i="22" s="1"/>
  <c r="BM110" i="22"/>
  <c r="BN110" i="22" s="1"/>
  <c r="AT23" i="24"/>
  <c r="AR47" i="15"/>
  <c r="EA239" i="9"/>
  <c r="DF239" i="9"/>
  <c r="E240" i="11"/>
  <c r="Z62" i="9"/>
  <c r="AA62" i="9" s="1"/>
  <c r="AD68" i="9"/>
  <c r="N145" i="9"/>
  <c r="Q144" i="9" s="1"/>
  <c r="Y142" i="9"/>
  <c r="AH146" i="9"/>
  <c r="AH147" i="9"/>
  <c r="N167" i="9"/>
  <c r="Y139" i="9"/>
  <c r="BQ212" i="9"/>
  <c r="CM223" i="9"/>
  <c r="AX212" i="9"/>
  <c r="CO223" i="9"/>
  <c r="Z134" i="20"/>
  <c r="BD107" i="20"/>
  <c r="F60" i="11"/>
  <c r="H100" i="11"/>
  <c r="C99" i="11"/>
  <c r="AX214" i="9"/>
  <c r="CO225" i="9"/>
  <c r="BQ214" i="9"/>
  <c r="CM225" i="9"/>
  <c r="BQ144" i="9"/>
  <c r="H53" i="25"/>
  <c r="D58" i="25" s="1"/>
  <c r="E58" i="25" s="1"/>
  <c r="AH78" i="11"/>
  <c r="I38" i="11"/>
  <c r="O36" i="11"/>
  <c r="G44" i="11"/>
  <c r="AV88" i="20"/>
  <c r="G157" i="20"/>
  <c r="G166" i="20" s="1"/>
  <c r="Q116" i="9"/>
  <c r="D17" i="14" s="1"/>
  <c r="CL255" i="9"/>
  <c r="BC109" i="22"/>
  <c r="AC133" i="22"/>
  <c r="AC139" i="22" s="1"/>
  <c r="Z61" i="9"/>
  <c r="AA61" i="9" s="1"/>
  <c r="AD67" i="9"/>
  <c r="Z63" i="9"/>
  <c r="AS88" i="15"/>
  <c r="I39" i="11"/>
  <c r="O35" i="11"/>
  <c r="O38" i="11"/>
  <c r="CF219" i="9"/>
  <c r="CO243" i="9"/>
  <c r="CR240" i="9" s="1"/>
  <c r="CR238" i="9"/>
  <c r="CZ247" i="9"/>
  <c r="CL256" i="9"/>
  <c r="CF218" i="9"/>
  <c r="AC134" i="15"/>
  <c r="BC109" i="15"/>
  <c r="DA229" i="9"/>
  <c r="DB229" i="9" s="1"/>
  <c r="EE134" i="9"/>
  <c r="EG133" i="9"/>
  <c r="AC92" i="11"/>
  <c r="AG78" i="11"/>
  <c r="AD88" i="11"/>
  <c r="Z88" i="11"/>
  <c r="AD140" i="15"/>
  <c r="DF238" i="9"/>
  <c r="EA238" i="9"/>
  <c r="BO45" i="24"/>
  <c r="BP45" i="24" s="1"/>
  <c r="BN110" i="15"/>
  <c r="CO227" i="9"/>
  <c r="AX216" i="9"/>
  <c r="BQ216" i="9"/>
  <c r="BI132" i="9"/>
  <c r="BI126" i="9" s="1"/>
  <c r="BN130" i="9" s="1"/>
  <c r="AU131" i="9"/>
  <c r="EC134" i="9"/>
  <c r="CM240" i="9"/>
  <c r="CR239" i="9"/>
  <c r="CM228" i="9"/>
  <c r="CO228" i="9"/>
  <c r="BQ217" i="9"/>
  <c r="F199" i="11"/>
  <c r="F200" i="11"/>
  <c r="C198" i="11"/>
  <c r="I201" i="11"/>
  <c r="BF115" i="15"/>
  <c r="AI137" i="15"/>
  <c r="DV131" i="9"/>
  <c r="Q64" i="14" s="1"/>
  <c r="AB64" i="14" s="1"/>
  <c r="DW107" i="9"/>
  <c r="ES117" i="9"/>
  <c r="DW120" i="9"/>
  <c r="CM239" i="9"/>
  <c r="CM243" i="9" s="1"/>
  <c r="AP132" i="9"/>
  <c r="AP126" i="9" s="1"/>
  <c r="CF144" i="9"/>
  <c r="CG144" i="9" s="1"/>
  <c r="CO282" i="9"/>
  <c r="CR271" i="9"/>
  <c r="N78" i="9"/>
  <c r="Q76" i="9" s="1"/>
  <c r="R76" i="9" s="1"/>
  <c r="S76" i="9" s="1"/>
  <c r="T76" i="9" s="1"/>
  <c r="U76" i="9" s="1"/>
  <c r="N77" i="9"/>
  <c r="K76" i="9"/>
  <c r="Y63" i="9"/>
  <c r="AA63" i="9" s="1"/>
  <c r="I159" i="15"/>
  <c r="AS89" i="15"/>
  <c r="E39" i="11"/>
  <c r="V14" i="11" s="1"/>
  <c r="E38" i="11"/>
  <c r="V18" i="11"/>
  <c r="C100" i="11"/>
  <c r="J100" i="11"/>
  <c r="CP229" i="9" a="1"/>
  <c r="CP229" i="9" s="1"/>
  <c r="AX211" i="9"/>
  <c r="CO222" i="9"/>
  <c r="BQ211" i="9"/>
  <c r="CL229" i="9"/>
  <c r="CV218" i="9" s="1"/>
  <c r="N61" i="11"/>
  <c r="F61" i="11"/>
  <c r="F62" i="11" s="1"/>
  <c r="C61" i="11"/>
  <c r="C102" i="11"/>
  <c r="L100" i="11"/>
  <c r="CB248" i="9"/>
  <c r="EA240" i="9"/>
  <c r="DF240" i="9"/>
  <c r="CB249" i="9"/>
  <c r="CB244" i="9" s="1"/>
  <c r="AU42" i="20"/>
  <c r="BJ87" i="20"/>
  <c r="J174" i="20" s="1"/>
  <c r="CK210" i="9"/>
  <c r="EA133" i="9"/>
  <c r="N92" i="11"/>
  <c r="CZ248" i="9"/>
  <c r="CZ246" i="9"/>
  <c r="H52" i="25"/>
  <c r="CF201" i="11"/>
  <c r="CL234" i="11"/>
  <c r="CP237" i="11" s="1" a="1"/>
  <c r="CP237" i="11" s="1"/>
  <c r="CL235" i="11"/>
  <c r="CF202" i="11"/>
  <c r="CM242" i="9"/>
  <c r="G14" i="17"/>
  <c r="I14" i="17" s="1"/>
  <c r="H14" i="17"/>
  <c r="CO226" i="9"/>
  <c r="AX215" i="9"/>
  <c r="BQ215" i="9"/>
  <c r="AG68" i="24" l="1"/>
  <c r="AG74" i="24" s="1"/>
  <c r="G17" i="14"/>
  <c r="C58" i="14"/>
  <c r="R144" i="9"/>
  <c r="S144" i="9" s="1"/>
  <c r="CS240" i="9"/>
  <c r="CT240" i="9" s="1"/>
  <c r="CU240" i="9" s="1"/>
  <c r="CV240" i="9" s="1"/>
  <c r="CW240" i="9" s="1"/>
  <c r="CR226" i="9"/>
  <c r="CS226" i="9" s="1"/>
  <c r="CT226" i="9" s="1"/>
  <c r="CU226" i="9" s="1"/>
  <c r="CV226" i="9" s="1"/>
  <c r="CW226" i="9" s="1"/>
  <c r="CF226" i="9"/>
  <c r="AE211" i="9"/>
  <c r="BA211" i="9"/>
  <c r="BQ210" i="9"/>
  <c r="C104" i="11"/>
  <c r="L98" i="11"/>
  <c r="BT214" i="9"/>
  <c r="AE212" i="9"/>
  <c r="BA212" i="9"/>
  <c r="F16" i="17"/>
  <c r="C227" i="22"/>
  <c r="EU117" i="9"/>
  <c r="ED238" i="9"/>
  <c r="CS238" i="9"/>
  <c r="CT238" i="9" s="1"/>
  <c r="CU238" i="9" s="1"/>
  <c r="CV238" i="9" s="1"/>
  <c r="CR225" i="9"/>
  <c r="CS225" i="9" s="1"/>
  <c r="CT225" i="9" s="1"/>
  <c r="CU225" i="9" s="1"/>
  <c r="CV225" i="9" s="1"/>
  <c r="CW225" i="9" s="1"/>
  <c r="CF225" i="9"/>
  <c r="K240" i="11"/>
  <c r="E241" i="11"/>
  <c r="K241" i="11"/>
  <c r="I241" i="11" s="1"/>
  <c r="BA213" i="9"/>
  <c r="AE213" i="9"/>
  <c r="D102" i="11"/>
  <c r="M98" i="11"/>
  <c r="CS271" i="9"/>
  <c r="CT271" i="9" s="1"/>
  <c r="CU271" i="9" s="1"/>
  <c r="CV271" i="9"/>
  <c r="CR241" i="9"/>
  <c r="CR243" i="9" s="1"/>
  <c r="BT212" i="9"/>
  <c r="CR275" i="9"/>
  <c r="CR278" i="9"/>
  <c r="CR280" i="9"/>
  <c r="CR272" i="9"/>
  <c r="CR281" i="9"/>
  <c r="CR276" i="9"/>
  <c r="CR277" i="9"/>
  <c r="CR274" i="9"/>
  <c r="CR273" i="9"/>
  <c r="CR279" i="9"/>
  <c r="I98" i="11"/>
  <c r="N98" i="11" s="1"/>
  <c r="O98" i="11" s="1"/>
  <c r="CF224" i="9"/>
  <c r="N62" i="11"/>
  <c r="CR242" i="9"/>
  <c r="BE44" i="24"/>
  <c r="BC120" i="15"/>
  <c r="BC68" i="15"/>
  <c r="BG109" i="15"/>
  <c r="G197" i="15" s="1"/>
  <c r="ED239" i="9"/>
  <c r="BG89" i="15"/>
  <c r="G177" i="15" s="1"/>
  <c r="AU24" i="24"/>
  <c r="BI24" i="24" s="1"/>
  <c r="J108" i="24" s="1"/>
  <c r="AS48" i="15"/>
  <c r="BT216" i="9"/>
  <c r="AF68" i="24"/>
  <c r="AF74" i="24" s="1"/>
  <c r="AC140" i="15"/>
  <c r="AE146" i="9"/>
  <c r="Z139" i="9"/>
  <c r="Z141" i="9"/>
  <c r="BE91" i="20"/>
  <c r="AA142" i="9"/>
  <c r="BT215" i="9"/>
  <c r="C199" i="11"/>
  <c r="I202" i="11"/>
  <c r="P193" i="11"/>
  <c r="AD89" i="11"/>
  <c r="AD91" i="11"/>
  <c r="AD90" i="11"/>
  <c r="AU23" i="24"/>
  <c r="AS47" i="15"/>
  <c r="BT144" i="9"/>
  <c r="BQ146" i="9"/>
  <c r="CW211" i="9"/>
  <c r="CW206" i="9" s="1"/>
  <c r="V76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F223" i="9"/>
  <c r="AE133" i="22"/>
  <c r="AE139" i="22" s="1"/>
  <c r="BM111" i="22"/>
  <c r="BN111" i="22" s="1"/>
  <c r="DY120" i="9"/>
  <c r="EB118" i="9"/>
  <c r="EH133" i="9"/>
  <c r="EI133" i="9" s="1"/>
  <c r="EJ133" i="9" s="1"/>
  <c r="EK133" i="9" s="1"/>
  <c r="EL133" i="9" s="1"/>
  <c r="EM133" i="9" s="1"/>
  <c r="AE67" i="23"/>
  <c r="EF133" i="9"/>
  <c r="EF134" i="9" s="1" a="1"/>
  <c r="EF134" i="9" s="1"/>
  <c r="CN210" i="9"/>
  <c r="CN211" i="9" s="1"/>
  <c r="ED133" i="9"/>
  <c r="ED134" i="9" s="1"/>
  <c r="BH50" i="23" s="1"/>
  <c r="CP210" i="9"/>
  <c r="CP211" i="9" s="1"/>
  <c r="CS239" i="9"/>
  <c r="CT239" i="9" s="1"/>
  <c r="CU239" i="9" s="1"/>
  <c r="CV239" i="9" s="1"/>
  <c r="CW239" i="9" s="1"/>
  <c r="J38" i="11"/>
  <c r="J44" i="11" s="1"/>
  <c r="CL143" i="9"/>
  <c r="I44" i="11"/>
  <c r="J98" i="11"/>
  <c r="D100" i="11"/>
  <c r="EB105" i="9"/>
  <c r="DY107" i="9"/>
  <c r="DI238" i="9"/>
  <c r="AE214" i="9"/>
  <c r="BA214" i="9"/>
  <c r="CL144" i="9"/>
  <c r="L61" i="11"/>
  <c r="L62" i="11" s="1"/>
  <c r="BQ145" i="9"/>
  <c r="BT145" i="9" s="1"/>
  <c r="AA139" i="9"/>
  <c r="AM137" i="15"/>
  <c r="E226" i="15" s="1"/>
  <c r="AI140" i="15"/>
  <c r="F18" i="14"/>
  <c r="D55" i="14"/>
  <c r="C224" i="22"/>
  <c r="DD229" i="9"/>
  <c r="BG109" i="22"/>
  <c r="G196" i="22" s="1"/>
  <c r="BC120" i="22"/>
  <c r="BC68" i="22"/>
  <c r="M100" i="11"/>
  <c r="N168" i="9"/>
  <c r="N169" i="9" s="1"/>
  <c r="K167" i="9"/>
  <c r="Y141" i="9"/>
  <c r="DI239" i="9"/>
  <c r="BT213" i="9"/>
  <c r="BG115" i="15"/>
  <c r="G203" i="15" s="1"/>
  <c r="BF74" i="15"/>
  <c r="BB103" i="20"/>
  <c r="V131" i="20"/>
  <c r="AU130" i="9"/>
  <c r="BK130" i="9"/>
  <c r="BN131" i="9"/>
  <c r="Z142" i="9"/>
  <c r="AE147" i="9"/>
  <c r="R155" i="9"/>
  <c r="S155" i="9" s="1"/>
  <c r="T155" i="9" s="1"/>
  <c r="U155" i="9"/>
  <c r="K201" i="11"/>
  <c r="I204" i="11"/>
  <c r="EA237" i="9"/>
  <c r="DF237" i="9"/>
  <c r="Z92" i="11"/>
  <c r="AA88" i="11"/>
  <c r="E21" i="13"/>
  <c r="E23" i="13" s="1"/>
  <c r="AE134" i="15"/>
  <c r="BM111" i="15"/>
  <c r="L91" i="24"/>
  <c r="L95" i="24" s="1"/>
  <c r="I163" i="15"/>
  <c r="AE216" i="9"/>
  <c r="BA216" i="9"/>
  <c r="AD92" i="11"/>
  <c r="K98" i="11"/>
  <c r="J39" i="11"/>
  <c r="CL118" i="9"/>
  <c r="BT211" i="9"/>
  <c r="CR227" i="9"/>
  <c r="CS227" i="9" s="1"/>
  <c r="CT227" i="9" s="1"/>
  <c r="CU227" i="9" s="1"/>
  <c r="CV227" i="9" s="1"/>
  <c r="CW227" i="9" s="1"/>
  <c r="CF227" i="9"/>
  <c r="C62" i="11"/>
  <c r="BJ107" i="20"/>
  <c r="J194" i="20" s="1"/>
  <c r="BD62" i="20"/>
  <c r="CM226" i="9"/>
  <c r="DI240" i="9"/>
  <c r="CM222" i="9"/>
  <c r="Q128" i="20"/>
  <c r="AY98" i="20"/>
  <c r="AR130" i="9"/>
  <c r="CM227" i="9"/>
  <c r="AE215" i="9"/>
  <c r="BA215" i="9"/>
  <c r="ED240" i="9"/>
  <c r="CO229" i="9"/>
  <c r="CR228" i="9" s="1"/>
  <c r="CS228" i="9" s="1"/>
  <c r="CT228" i="9" s="1"/>
  <c r="CU228" i="9" s="1"/>
  <c r="CV228" i="9" s="1"/>
  <c r="CW228" i="9" s="1"/>
  <c r="CF220" i="9"/>
  <c r="CR222" i="9"/>
  <c r="CS222" i="9" s="1"/>
  <c r="CT222" i="9" s="1"/>
  <c r="CU222" i="9" s="1"/>
  <c r="CV222" i="9" s="1"/>
  <c r="CF222" i="9"/>
  <c r="Q77" i="9"/>
  <c r="R77" i="9" s="1"/>
  <c r="S77" i="9" s="1"/>
  <c r="T77" i="9" s="1"/>
  <c r="U77" i="9" s="1"/>
  <c r="U78" i="9" s="1"/>
  <c r="AG69" i="9"/>
  <c r="Y64" i="9"/>
  <c r="K77" i="9"/>
  <c r="BT217" i="9"/>
  <c r="AX217" i="9"/>
  <c r="BJ88" i="20"/>
  <c r="J175" i="20" s="1"/>
  <c r="AV43" i="20"/>
  <c r="AP134" i="20"/>
  <c r="H223" i="20" s="1"/>
  <c r="Z143" i="20"/>
  <c r="Q167" i="9" l="1"/>
  <c r="R167" i="9" s="1"/>
  <c r="S167" i="9" s="1"/>
  <c r="T167" i="9" s="1"/>
  <c r="U167" i="9" s="1"/>
  <c r="CW238" i="9"/>
  <c r="BV210" i="9"/>
  <c r="BC210" i="9" s="1"/>
  <c r="AJ210" i="9" s="1"/>
  <c r="P210" i="9" s="1"/>
  <c r="Z110" i="11"/>
  <c r="AH110" i="11"/>
  <c r="AA91" i="11"/>
  <c r="AA90" i="11"/>
  <c r="AA89" i="11"/>
  <c r="DA246" i="9"/>
  <c r="DB246" i="9" s="1"/>
  <c r="AE137" i="20"/>
  <c r="BH112" i="20"/>
  <c r="CW271" i="9"/>
  <c r="K216" i="9"/>
  <c r="AH216" i="9"/>
  <c r="EC105" i="9"/>
  <c r="F18" i="17"/>
  <c r="EB106" i="9"/>
  <c r="EH134" i="9"/>
  <c r="EI130" i="9"/>
  <c r="EJ130" i="9" s="1"/>
  <c r="EG134" i="9" a="1"/>
  <c r="EG134" i="9" s="1"/>
  <c r="CW222" i="9"/>
  <c r="K213" i="9"/>
  <c r="AH213" i="9"/>
  <c r="O60" i="11"/>
  <c r="O59" i="11"/>
  <c r="O62" i="11" s="1"/>
  <c r="CS272" i="9"/>
  <c r="CT272" i="9" s="1"/>
  <c r="CU272" i="9" s="1"/>
  <c r="CV272" i="9" s="1"/>
  <c r="BK224" i="9"/>
  <c r="AS224" i="9"/>
  <c r="AI106" i="11"/>
  <c r="AA106" i="11"/>
  <c r="K169" i="9"/>
  <c r="U163" i="9" s="1"/>
  <c r="AS223" i="9"/>
  <c r="BK223" i="9"/>
  <c r="C55" i="14"/>
  <c r="F17" i="14"/>
  <c r="CS279" i="9"/>
  <c r="CT279" i="9" s="1"/>
  <c r="CU279" i="9" s="1"/>
  <c r="CV279" i="9"/>
  <c r="CW279" i="9" s="1"/>
  <c r="K212" i="9"/>
  <c r="AH212" i="9"/>
  <c r="BJ103" i="20"/>
  <c r="J190" i="20" s="1"/>
  <c r="BB58" i="20"/>
  <c r="BB124" i="20"/>
  <c r="AP67" i="23"/>
  <c r="AE73" i="23"/>
  <c r="H102" i="23" s="1" a="1"/>
  <c r="BT146" i="9"/>
  <c r="BW144" i="9" s="1"/>
  <c r="CE142" i="9"/>
  <c r="BE55" i="24"/>
  <c r="BI44" i="24"/>
  <c r="J128" i="24" s="1"/>
  <c r="CS281" i="9"/>
  <c r="CT281" i="9" s="1"/>
  <c r="CU281" i="9" s="1"/>
  <c r="CV281" i="9"/>
  <c r="CW281" i="9" s="1"/>
  <c r="BL222" i="9"/>
  <c r="CE222" i="9"/>
  <c r="CG222" i="9" s="1"/>
  <c r="BE46" i="20"/>
  <c r="CE227" i="9"/>
  <c r="CG227" i="9" s="1"/>
  <c r="BL227" i="9"/>
  <c r="O61" i="11"/>
  <c r="CS280" i="9"/>
  <c r="CT280" i="9" s="1"/>
  <c r="CU280" i="9" s="1"/>
  <c r="CV280" i="9"/>
  <c r="CW280" i="9" s="1"/>
  <c r="H159" i="24"/>
  <c r="BI95" i="20"/>
  <c r="BI50" i="20" s="1"/>
  <c r="D103" i="11"/>
  <c r="D101" i="11"/>
  <c r="D199" i="11"/>
  <c r="CS241" i="9"/>
  <c r="CT241" i="9" s="1"/>
  <c r="CU241" i="9" s="1"/>
  <c r="CV241" i="9" s="1"/>
  <c r="DF241" i="9"/>
  <c r="DI237" i="9"/>
  <c r="DG237" i="9"/>
  <c r="CS273" i="9"/>
  <c r="CT273" i="9" s="1"/>
  <c r="CU273" i="9" s="1"/>
  <c r="CV273" i="9"/>
  <c r="CW273" i="9" s="1"/>
  <c r="BF115" i="22"/>
  <c r="AI136" i="22"/>
  <c r="CA140" i="9"/>
  <c r="BA86" i="15" s="1"/>
  <c r="BR144" i="9"/>
  <c r="CE226" i="9"/>
  <c r="CG226" i="9" s="1"/>
  <c r="BL226" i="9"/>
  <c r="CS274" i="9"/>
  <c r="CT274" i="9" s="1"/>
  <c r="CU274" i="9" s="1"/>
  <c r="CV274" i="9"/>
  <c r="CW274" i="9" s="1"/>
  <c r="BJ98" i="20"/>
  <c r="J185" i="20" s="1"/>
  <c r="AY53" i="20"/>
  <c r="AY124" i="20"/>
  <c r="AH210" i="9"/>
  <c r="BT210" i="9"/>
  <c r="N210" i="9"/>
  <c r="K101" i="11"/>
  <c r="I101" i="11"/>
  <c r="J101" i="11"/>
  <c r="BA210" i="9"/>
  <c r="L101" i="11"/>
  <c r="H101" i="11"/>
  <c r="BL225" i="9"/>
  <c r="CE225" i="9"/>
  <c r="CG225" i="9" s="1"/>
  <c r="C200" i="11"/>
  <c r="Q143" i="20"/>
  <c r="U156" i="9"/>
  <c r="V155" i="9"/>
  <c r="V156" i="9" s="1"/>
  <c r="V151" i="9" s="1"/>
  <c r="CS242" i="9"/>
  <c r="CT242" i="9" s="1"/>
  <c r="CU242" i="9" s="1"/>
  <c r="CV242" i="9"/>
  <c r="CW242" i="9" s="1"/>
  <c r="BL224" i="9"/>
  <c r="CE224" i="9"/>
  <c r="CG224" i="9" s="1"/>
  <c r="CO143" i="9"/>
  <c r="CL145" i="9"/>
  <c r="CP145" i="9" a="1"/>
  <c r="CP145" i="9" s="1"/>
  <c r="EP248" i="9"/>
  <c r="K78" i="9"/>
  <c r="CO144" i="9"/>
  <c r="CM144" i="9"/>
  <c r="BA217" i="9"/>
  <c r="AE217" i="9"/>
  <c r="BK192" i="9"/>
  <c r="BM192" i="9" s="1"/>
  <c r="BK193" i="9"/>
  <c r="BM193" i="9" s="1"/>
  <c r="BK191" i="9"/>
  <c r="BM191" i="9" s="1"/>
  <c r="BK194" i="9"/>
  <c r="BM194" i="9" s="1"/>
  <c r="BK190" i="9"/>
  <c r="CO118" i="9"/>
  <c r="CL119" i="9"/>
  <c r="CV114" i="9" s="1"/>
  <c r="DA248" i="9"/>
  <c r="DB248" i="9" s="1"/>
  <c r="CR224" i="9"/>
  <c r="CS224" i="9" s="1"/>
  <c r="CT224" i="9" s="1"/>
  <c r="CU224" i="9" s="1"/>
  <c r="CV224" i="9" s="1"/>
  <c r="CW224" i="9" s="1"/>
  <c r="CS278" i="9"/>
  <c r="CT278" i="9" s="1"/>
  <c r="CU278" i="9" s="1"/>
  <c r="CV278" i="9" s="1"/>
  <c r="CW278" i="9" s="1"/>
  <c r="D98" i="11"/>
  <c r="BH55" i="23"/>
  <c r="BI50" i="23"/>
  <c r="J134" i="23" s="1"/>
  <c r="K211" i="9"/>
  <c r="AH211" i="9"/>
  <c r="Z64" i="9"/>
  <c r="AA64" i="9" s="1"/>
  <c r="AD69" i="9"/>
  <c r="AG70" i="9"/>
  <c r="AS227" i="9"/>
  <c r="BK227" i="9"/>
  <c r="CS277" i="9"/>
  <c r="CT277" i="9" s="1"/>
  <c r="CU277" i="9" s="1"/>
  <c r="CV277" i="9"/>
  <c r="CW277" i="9" s="1"/>
  <c r="BW145" i="9"/>
  <c r="BX145" i="9" s="1"/>
  <c r="BY145" i="9" s="1"/>
  <c r="BZ145" i="9" s="1"/>
  <c r="CA145" i="9" s="1"/>
  <c r="CE143" i="9"/>
  <c r="EC118" i="9"/>
  <c r="F17" i="17"/>
  <c r="EB119" i="9"/>
  <c r="EP245" i="9"/>
  <c r="AS226" i="9"/>
  <c r="BK226" i="9"/>
  <c r="J202" i="11"/>
  <c r="J204" i="11" s="1"/>
  <c r="M193" i="11"/>
  <c r="P194" i="11"/>
  <c r="CS275" i="9"/>
  <c r="CT275" i="9" s="1"/>
  <c r="CU275" i="9" s="1"/>
  <c r="CV275" i="9"/>
  <c r="CW275" i="9" s="1"/>
  <c r="C241" i="11"/>
  <c r="E242" i="11"/>
  <c r="H16" i="17"/>
  <c r="G16" i="17"/>
  <c r="I16" i="17" s="1"/>
  <c r="AX210" i="9"/>
  <c r="BQ218" i="9"/>
  <c r="AB133" i="22"/>
  <c r="BE108" i="22"/>
  <c r="EP247" i="9"/>
  <c r="BK222" i="9"/>
  <c r="AS222" i="9"/>
  <c r="Q168" i="9"/>
  <c r="R168" i="9" s="1"/>
  <c r="S168" i="9" s="1"/>
  <c r="T168" i="9" s="1"/>
  <c r="U168" i="9" s="1"/>
  <c r="V168" i="9" s="1"/>
  <c r="AH148" i="9"/>
  <c r="Y143" i="9"/>
  <c r="K168" i="9"/>
  <c r="V143" i="20"/>
  <c r="AP131" i="20"/>
  <c r="H220" i="20" s="1"/>
  <c r="EA241" i="9"/>
  <c r="EK233" i="9" s="1"/>
  <c r="ED237" i="9"/>
  <c r="BR145" i="9"/>
  <c r="CS276" i="9"/>
  <c r="CT276" i="9" s="1"/>
  <c r="CU276" i="9" s="1"/>
  <c r="CV276" i="9"/>
  <c r="CW276" i="9" s="1"/>
  <c r="CM229" i="9"/>
  <c r="BO46" i="24"/>
  <c r="BP46" i="24" s="1"/>
  <c r="BN111" i="15"/>
  <c r="H156" i="24"/>
  <c r="BF95" i="20"/>
  <c r="AH68" i="24"/>
  <c r="AH74" i="24" s="1"/>
  <c r="AE140" i="15"/>
  <c r="BK225" i="9"/>
  <c r="BM225" i="9" s="1"/>
  <c r="AS225" i="9"/>
  <c r="CR223" i="9"/>
  <c r="CS223" i="9" s="1"/>
  <c r="CT223" i="9" s="1"/>
  <c r="CU223" i="9" s="1"/>
  <c r="CV223" i="9" s="1"/>
  <c r="CW223" i="9" s="1"/>
  <c r="V77" i="9"/>
  <c r="AH215" i="9"/>
  <c r="K215" i="9"/>
  <c r="G18" i="14"/>
  <c r="D58" i="14"/>
  <c r="AA141" i="9"/>
  <c r="K214" i="9"/>
  <c r="AH214" i="9"/>
  <c r="V78" i="9"/>
  <c r="V72" i="9" s="1"/>
  <c r="AU90" i="20" s="1"/>
  <c r="K202" i="11"/>
  <c r="D99" i="11"/>
  <c r="BL223" i="9"/>
  <c r="CE223" i="9"/>
  <c r="CG223" i="9" s="1"/>
  <c r="I240" i="11"/>
  <c r="BX144" i="9" l="1"/>
  <c r="BY144" i="9" s="1"/>
  <c r="BZ144" i="9" s="1"/>
  <c r="CA144" i="9" s="1"/>
  <c r="CA146" i="9" s="1"/>
  <c r="BW146" i="9"/>
  <c r="CW241" i="9"/>
  <c r="CV243" i="9"/>
  <c r="CW272" i="9"/>
  <c r="CV282" i="9"/>
  <c r="AS86" i="15"/>
  <c r="Z223" i="9"/>
  <c r="AR223" i="9"/>
  <c r="AT223" i="9" s="1"/>
  <c r="Z227" i="9"/>
  <c r="AR227" i="9"/>
  <c r="AT227" i="9" s="1"/>
  <c r="AA107" i="11"/>
  <c r="Z107" i="11" s="1"/>
  <c r="AI107" i="11"/>
  <c r="AH107" i="11" s="1"/>
  <c r="C242" i="11"/>
  <c r="C243" i="11" s="1"/>
  <c r="K242" i="11"/>
  <c r="E243" i="11"/>
  <c r="DP233" i="9"/>
  <c r="EB160" i="9"/>
  <c r="EL152" i="9" s="1"/>
  <c r="BF114" i="15" s="1"/>
  <c r="DG240" i="9"/>
  <c r="DG239" i="9"/>
  <c r="DG241" i="9" s="1"/>
  <c r="EB240" i="9"/>
  <c r="DG238" i="9"/>
  <c r="EB238" i="9"/>
  <c r="EB239" i="9"/>
  <c r="Z106" i="11"/>
  <c r="EB237" i="9"/>
  <c r="EB241" i="9" s="1"/>
  <c r="BM222" i="9"/>
  <c r="ED241" i="9"/>
  <c r="EG237" i="9"/>
  <c r="Z222" i="9"/>
  <c r="AR222" i="9"/>
  <c r="AT222" i="9" s="1"/>
  <c r="AV93" i="20"/>
  <c r="F27" i="17"/>
  <c r="G27" i="17" s="1"/>
  <c r="L162" i="20"/>
  <c r="L166" i="20" s="1"/>
  <c r="L215" i="9"/>
  <c r="N215" i="9"/>
  <c r="AH136" i="15"/>
  <c r="CG143" i="9"/>
  <c r="BK195" i="9"/>
  <c r="C221" i="22" s="1"/>
  <c r="BM190" i="9"/>
  <c r="BM195" i="9" s="1"/>
  <c r="CW229" i="9"/>
  <c r="CW218" i="9" s="1"/>
  <c r="BJ112" i="20"/>
  <c r="J199" i="20" s="1"/>
  <c r="BH67" i="20"/>
  <c r="BH124" i="20"/>
  <c r="CV138" i="9"/>
  <c r="CM142" i="9"/>
  <c r="BF74" i="22"/>
  <c r="BG115" i="22"/>
  <c r="G202" i="22" s="1"/>
  <c r="BH50" i="24"/>
  <c r="BI50" i="24" s="1"/>
  <c r="J134" i="24" s="1"/>
  <c r="H136" i="23"/>
  <c r="H134" i="23"/>
  <c r="H122" i="23"/>
  <c r="H110" i="23"/>
  <c r="H132" i="23"/>
  <c r="H120" i="23"/>
  <c r="H108" i="23"/>
  <c r="H131" i="23"/>
  <c r="H119" i="23"/>
  <c r="H107" i="23"/>
  <c r="H128" i="23"/>
  <c r="H116" i="23"/>
  <c r="H104" i="23"/>
  <c r="H126" i="23"/>
  <c r="H114" i="23"/>
  <c r="H130" i="23"/>
  <c r="H111" i="23"/>
  <c r="H135" i="23"/>
  <c r="H113" i="23"/>
  <c r="H133" i="23"/>
  <c r="H112" i="23"/>
  <c r="H127" i="23"/>
  <c r="H102" i="23"/>
  <c r="H125" i="23"/>
  <c r="H124" i="23"/>
  <c r="H103" i="23"/>
  <c r="H137" i="23"/>
  <c r="H129" i="23"/>
  <c r="H123" i="23"/>
  <c r="H105" i="23"/>
  <c r="H121" i="23"/>
  <c r="H109" i="23"/>
  <c r="H106" i="23"/>
  <c r="H118" i="23"/>
  <c r="H115" i="23"/>
  <c r="H117" i="23"/>
  <c r="BM223" i="9"/>
  <c r="BM224" i="9"/>
  <c r="EJ134" i="9" a="1"/>
  <c r="EJ134" i="9" s="1"/>
  <c r="EK130" i="9"/>
  <c r="EL130" i="9" s="1"/>
  <c r="AE143" i="20"/>
  <c r="CW243" i="9"/>
  <c r="CW234" i="9" s="1"/>
  <c r="AO69" i="9"/>
  <c r="AJ67" i="9"/>
  <c r="AJ68" i="9"/>
  <c r="AK68" i="9" s="1"/>
  <c r="AL68" i="9" s="1"/>
  <c r="AM68" i="9" s="1"/>
  <c r="AN68" i="9" s="1"/>
  <c r="AO68" i="9" s="1"/>
  <c r="AD70" i="9"/>
  <c r="AH70" i="9" a="1"/>
  <c r="AH70" i="9" s="1"/>
  <c r="CF143" i="9"/>
  <c r="L212" i="9"/>
  <c r="N212" i="9"/>
  <c r="AR224" i="9"/>
  <c r="AT224" i="9" s="1"/>
  <c r="Z224" i="9"/>
  <c r="L216" i="9"/>
  <c r="N216" i="9"/>
  <c r="U72" i="9"/>
  <c r="L76" i="9"/>
  <c r="N211" i="9"/>
  <c r="L211" i="9"/>
  <c r="BM107" i="22"/>
  <c r="BN107" i="22" s="1"/>
  <c r="AA132" i="22"/>
  <c r="CA206" i="9"/>
  <c r="BR217" i="9"/>
  <c r="BR214" i="9"/>
  <c r="BR215" i="9"/>
  <c r="BR212" i="9"/>
  <c r="BR213" i="9"/>
  <c r="BR216" i="9"/>
  <c r="BR211" i="9"/>
  <c r="I187" i="11"/>
  <c r="D198" i="11"/>
  <c r="D200" i="11" s="1"/>
  <c r="BM226" i="9"/>
  <c r="D104" i="11"/>
  <c r="CM143" i="9"/>
  <c r="U169" i="9"/>
  <c r="EC106" i="9"/>
  <c r="EL101" i="9" s="1"/>
  <c r="EE105" i="9"/>
  <c r="C257" i="11"/>
  <c r="EP246" i="9"/>
  <c r="DI241" i="9"/>
  <c r="L167" i="9"/>
  <c r="AA109" i="11"/>
  <c r="Z109" i="11" s="1"/>
  <c r="AI109" i="11"/>
  <c r="AH109" i="11" s="1"/>
  <c r="H17" i="17"/>
  <c r="G17" i="17"/>
  <c r="I17" i="17" s="1"/>
  <c r="AA92" i="11"/>
  <c r="K102" i="11"/>
  <c r="L102" i="11"/>
  <c r="CE210" i="11" s="1"/>
  <c r="J102" i="11"/>
  <c r="H102" i="11"/>
  <c r="AH106" i="11"/>
  <c r="CW282" i="9"/>
  <c r="CW267" i="9" s="1"/>
  <c r="L77" i="9"/>
  <c r="EE241" i="9" a="1"/>
  <c r="EE241" i="9" s="1"/>
  <c r="AH135" i="22" s="1"/>
  <c r="BC21" i="24"/>
  <c r="BC55" i="24" s="1"/>
  <c r="BA120" i="15"/>
  <c r="BA45" i="15"/>
  <c r="BF50" i="20"/>
  <c r="AB139" i="22"/>
  <c r="AE68" i="24"/>
  <c r="M194" i="11"/>
  <c r="CE219" i="9"/>
  <c r="CG219" i="9" s="1"/>
  <c r="BL218" i="9"/>
  <c r="CE228" i="9"/>
  <c r="CG228" i="9" s="1"/>
  <c r="BT218" i="9"/>
  <c r="BW210" i="9"/>
  <c r="BX210" i="9" s="1"/>
  <c r="BY210" i="9" s="1"/>
  <c r="BZ210" i="9" s="1"/>
  <c r="CA210" i="9" s="1"/>
  <c r="CE218" i="9"/>
  <c r="CG218" i="9" s="1"/>
  <c r="AI139" i="22"/>
  <c r="AM136" i="22"/>
  <c r="AL71" i="24"/>
  <c r="AU45" i="20"/>
  <c r="L168" i="9"/>
  <c r="AY210" i="9"/>
  <c r="AE210" i="9"/>
  <c r="AX218" i="9"/>
  <c r="AR225" i="9"/>
  <c r="AT225" i="9" s="1"/>
  <c r="Z225" i="9"/>
  <c r="BR210" i="9"/>
  <c r="BM227" i="9"/>
  <c r="AF217" i="9"/>
  <c r="K217" i="9"/>
  <c r="AS190" i="9"/>
  <c r="AH217" i="9"/>
  <c r="CF140" i="9"/>
  <c r="CG140" i="9" s="1"/>
  <c r="CO145" i="9"/>
  <c r="CR143" i="9" s="1"/>
  <c r="CS143" i="9" s="1"/>
  <c r="CT143" i="9" s="1"/>
  <c r="CU143" i="9" s="1"/>
  <c r="CV143" i="9" s="1"/>
  <c r="DA247" i="9"/>
  <c r="DB247" i="9" s="1"/>
  <c r="AI108" i="11"/>
  <c r="AH108" i="11" s="1"/>
  <c r="AA108" i="11"/>
  <c r="Z108" i="11" s="1"/>
  <c r="AJ69" i="9"/>
  <c r="AK69" i="9" s="1"/>
  <c r="AL69" i="9" s="1"/>
  <c r="AM69" i="9" s="1"/>
  <c r="AN69" i="9" s="1"/>
  <c r="AS218" i="9"/>
  <c r="BK218" i="9"/>
  <c r="BA218" i="9"/>
  <c r="AK211" i="9" s="1"/>
  <c r="AL211" i="9" s="1"/>
  <c r="AM211" i="9" s="1"/>
  <c r="AN211" i="9" s="1"/>
  <c r="AO211" i="9" s="1"/>
  <c r="AP211" i="9" s="1"/>
  <c r="BD210" i="9"/>
  <c r="BE210" i="9" s="1"/>
  <c r="BF210" i="9" s="1"/>
  <c r="BG210" i="9" s="1"/>
  <c r="BH210" i="9" s="1"/>
  <c r="F13" i="13"/>
  <c r="F15" i="13" s="1"/>
  <c r="BM106" i="15"/>
  <c r="Z133" i="15"/>
  <c r="L213" i="9"/>
  <c r="N213" i="9"/>
  <c r="EC119" i="9"/>
  <c r="EL114" i="9" s="1"/>
  <c r="C273" i="11"/>
  <c r="EE118" i="9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Z226" i="9"/>
  <c r="AR226" i="9"/>
  <c r="AT226" i="9" s="1"/>
  <c r="BE67" i="22"/>
  <c r="BG108" i="22"/>
  <c r="G195" i="22" s="1"/>
  <c r="BE120" i="22"/>
  <c r="BG43" i="24"/>
  <c r="CB145" i="9"/>
  <c r="CB144" i="9"/>
  <c r="CB146" i="9" s="1"/>
  <c r="CB140" i="9" s="1"/>
  <c r="CV229" i="9"/>
  <c r="EK134" i="9"/>
  <c r="AR218" i="9"/>
  <c r="AH218" i="9"/>
  <c r="L214" i="9"/>
  <c r="N214" i="9"/>
  <c r="Z143" i="9"/>
  <c r="AA143" i="9" s="1"/>
  <c r="AE148" i="9"/>
  <c r="AH149" i="9"/>
  <c r="AK148" i="9" s="1"/>
  <c r="AL148" i="9" s="1"/>
  <c r="AM148" i="9" s="1"/>
  <c r="AN148" i="9" s="1"/>
  <c r="AO148" i="9" s="1"/>
  <c r="DJ241" i="9" a="1"/>
  <c r="DJ241" i="9" s="1"/>
  <c r="O169" i="9" a="1"/>
  <c r="O169" i="9" s="1"/>
  <c r="AS86" i="22" s="1"/>
  <c r="H18" i="17"/>
  <c r="G18" i="17"/>
  <c r="I18" i="17" s="1"/>
  <c r="V167" i="9"/>
  <c r="V169" i="9" s="1"/>
  <c r="V163" i="9" s="1"/>
  <c r="AV90" i="20" s="1"/>
  <c r="CR144" i="9" l="1"/>
  <c r="CS144" i="9" s="1"/>
  <c r="CT144" i="9" s="1"/>
  <c r="CU144" i="9" s="1"/>
  <c r="CV144" i="9" s="1"/>
  <c r="BI210" i="9"/>
  <c r="AM135" i="22"/>
  <c r="AH139" i="22"/>
  <c r="BD90" i="20"/>
  <c r="CG131" i="9"/>
  <c r="N191" i="11"/>
  <c r="N192" i="11"/>
  <c r="N190" i="11"/>
  <c r="BR218" i="9"/>
  <c r="AK70" i="24"/>
  <c r="AH140" i="15"/>
  <c r="AM136" i="15"/>
  <c r="E225" i="15" s="1"/>
  <c r="C218" i="22"/>
  <c r="AU190" i="9"/>
  <c r="BF90" i="15"/>
  <c r="J160" i="15"/>
  <c r="BD211" i="9"/>
  <c r="BE211" i="9" s="1"/>
  <c r="BF211" i="9" s="1"/>
  <c r="BG211" i="9" s="1"/>
  <c r="BH211" i="9" s="1"/>
  <c r="BI211" i="9" s="1"/>
  <c r="BD212" i="9"/>
  <c r="BE212" i="9" s="1"/>
  <c r="BF212" i="9" s="1"/>
  <c r="BG212" i="9" s="1"/>
  <c r="BH212" i="9" s="1"/>
  <c r="BI212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AA139" i="22"/>
  <c r="AM132" i="22"/>
  <c r="AP71" i="24"/>
  <c r="J158" i="24" s="1"/>
  <c r="AL74" i="24"/>
  <c r="AU21" i="24"/>
  <c r="AU55" i="24" s="1"/>
  <c r="AS45" i="15"/>
  <c r="AS120" i="15"/>
  <c r="Q214" i="9"/>
  <c r="R214" i="9" s="1"/>
  <c r="S214" i="9" s="1"/>
  <c r="T214" i="9" s="1"/>
  <c r="U214" i="9" s="1"/>
  <c r="V214" i="9" s="1"/>
  <c r="Y225" i="9"/>
  <c r="AA225" i="9" s="1"/>
  <c r="AK214" i="9"/>
  <c r="AL214" i="9" s="1"/>
  <c r="AM214" i="9" s="1"/>
  <c r="AN214" i="9" s="1"/>
  <c r="AO214" i="9" s="1"/>
  <c r="AP214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9" i="9"/>
  <c r="EH239" i="9" s="1"/>
  <c r="EI239" i="9" s="1"/>
  <c r="EJ239" i="9" s="1"/>
  <c r="EK239" i="9" s="1"/>
  <c r="EL239" i="9" s="1"/>
  <c r="Y226" i="9"/>
  <c r="AA226" i="9" s="1"/>
  <c r="Q215" i="9"/>
  <c r="R215" i="9" s="1"/>
  <c r="S215" i="9" s="1"/>
  <c r="T215" i="9" s="1"/>
  <c r="U215" i="9" s="1"/>
  <c r="V215" i="9" s="1"/>
  <c r="AD210" i="9"/>
  <c r="BP210" i="9"/>
  <c r="AS219" i="9"/>
  <c r="AR219" i="9"/>
  <c r="AT219" i="9" s="1"/>
  <c r="CE201" i="11"/>
  <c r="J210" i="9"/>
  <c r="BK219" i="9"/>
  <c r="BL219" i="9"/>
  <c r="AW210" i="9"/>
  <c r="M102" i="11"/>
  <c r="EV238" i="9"/>
  <c r="AK107" i="11"/>
  <c r="BM93" i="22"/>
  <c r="BN93" i="22" s="1"/>
  <c r="M123" i="22"/>
  <c r="Q210" i="9"/>
  <c r="BD217" i="9"/>
  <c r="BE217" i="9" s="1"/>
  <c r="BF217" i="9" s="1"/>
  <c r="BG217" i="9" s="1"/>
  <c r="BH217" i="9" s="1"/>
  <c r="BI217" i="9" s="1"/>
  <c r="CV119" i="9"/>
  <c r="CW118" i="9"/>
  <c r="CW119" i="9" s="1"/>
  <c r="CW114" i="9" s="1"/>
  <c r="Q216" i="9"/>
  <c r="R216" i="9" s="1"/>
  <c r="S216" i="9" s="1"/>
  <c r="T216" i="9" s="1"/>
  <c r="U216" i="9" s="1"/>
  <c r="V216" i="9" s="1"/>
  <c r="Y227" i="9"/>
  <c r="AA227" i="9" s="1"/>
  <c r="BP115" i="20"/>
  <c r="BQ115" i="20" s="1"/>
  <c r="AH137" i="20"/>
  <c r="AH143" i="20" s="1"/>
  <c r="AK67" i="9"/>
  <c r="AL67" i="9" s="1"/>
  <c r="AM67" i="9" s="1"/>
  <c r="AN67" i="9" s="1"/>
  <c r="AJ70" i="9"/>
  <c r="AK212" i="9"/>
  <c r="AL212" i="9" s="1"/>
  <c r="AM212" i="9" s="1"/>
  <c r="AN212" i="9" s="1"/>
  <c r="AO212" i="9" s="1"/>
  <c r="AP212" i="9" s="1"/>
  <c r="BM218" i="9"/>
  <c r="EV240" i="9"/>
  <c r="AK109" i="11"/>
  <c r="BG114" i="15"/>
  <c r="G202" i="15" s="1"/>
  <c r="BF73" i="15"/>
  <c r="AE149" i="9"/>
  <c r="EB159" i="9"/>
  <c r="AC109" i="11"/>
  <c r="C166" i="11"/>
  <c r="X132" i="15"/>
  <c r="BB104" i="15"/>
  <c r="AG135" i="15"/>
  <c r="BD113" i="15"/>
  <c r="DA237" i="9"/>
  <c r="Q62" i="14" s="1"/>
  <c r="AB62" i="14" s="1"/>
  <c r="BI43" i="24"/>
  <c r="J127" i="24" s="1"/>
  <c r="BG55" i="24"/>
  <c r="C281" i="11"/>
  <c r="C280" i="11" s="1"/>
  <c r="C283" i="11" s="1"/>
  <c r="E273" i="11"/>
  <c r="N193" i="11"/>
  <c r="AK213" i="9"/>
  <c r="AL213" i="9" s="1"/>
  <c r="AM213" i="9" s="1"/>
  <c r="AN213" i="9" s="1"/>
  <c r="AO213" i="9" s="1"/>
  <c r="AP213" i="9" s="1"/>
  <c r="AA133" i="15"/>
  <c r="BM107" i="15"/>
  <c r="CE130" i="9"/>
  <c r="Q60" i="14" s="1"/>
  <c r="AB60" i="14" s="1"/>
  <c r="BF87" i="15"/>
  <c r="G157" i="15"/>
  <c r="AE74" i="24"/>
  <c r="L169" i="9"/>
  <c r="Q212" i="9"/>
  <c r="R212" i="9" s="1"/>
  <c r="S212" i="9" s="1"/>
  <c r="T212" i="9" s="1"/>
  <c r="U212" i="9" s="1"/>
  <c r="V212" i="9" s="1"/>
  <c r="Y223" i="9"/>
  <c r="AA223" i="9" s="1"/>
  <c r="BF113" i="20"/>
  <c r="AF137" i="20"/>
  <c r="DU237" i="9"/>
  <c r="Q63" i="14" s="1"/>
  <c r="AB63" i="14" s="1"/>
  <c r="EV239" i="9"/>
  <c r="AK108" i="11"/>
  <c r="AA110" i="11"/>
  <c r="DL237" i="9"/>
  <c r="Q211" i="9"/>
  <c r="R211" i="9" s="1"/>
  <c r="S211" i="9" s="1"/>
  <c r="T211" i="9" s="1"/>
  <c r="U211" i="9" s="1"/>
  <c r="V211" i="9" s="1"/>
  <c r="Y222" i="9"/>
  <c r="AA222" i="9" s="1"/>
  <c r="AC106" i="11"/>
  <c r="EB156" i="9"/>
  <c r="C163" i="11"/>
  <c r="AV45" i="20"/>
  <c r="AC67" i="24"/>
  <c r="Z140" i="15"/>
  <c r="AM133" i="15"/>
  <c r="E222" i="15" s="1"/>
  <c r="EL134" i="9"/>
  <c r="EM130" i="9"/>
  <c r="EB157" i="9"/>
  <c r="C164" i="11"/>
  <c r="AC107" i="11"/>
  <c r="AK210" i="9"/>
  <c r="AL210" i="9" s="1"/>
  <c r="AM210" i="9" s="1"/>
  <c r="AN210" i="9" s="1"/>
  <c r="AO210" i="9" s="1"/>
  <c r="AK215" i="9"/>
  <c r="AL215" i="9" s="1"/>
  <c r="AM215" i="9" s="1"/>
  <c r="AN215" i="9" s="1"/>
  <c r="AO215" i="9" s="1"/>
  <c r="AP215" i="9" s="1"/>
  <c r="CB210" i="9"/>
  <c r="BH206" i="9"/>
  <c r="AY212" i="9"/>
  <c r="AY216" i="9"/>
  <c r="AY215" i="9"/>
  <c r="AY214" i="9"/>
  <c r="AY213" i="9"/>
  <c r="AY211" i="9"/>
  <c r="AY218" i="9" s="1"/>
  <c r="AY217" i="9"/>
  <c r="AF214" i="9"/>
  <c r="AF211" i="9"/>
  <c r="AF213" i="9"/>
  <c r="AF212" i="9"/>
  <c r="AF215" i="9"/>
  <c r="AF216" i="9"/>
  <c r="BW213" i="9"/>
  <c r="BX213" i="9" s="1"/>
  <c r="BY213" i="9" s="1"/>
  <c r="BZ213" i="9" s="1"/>
  <c r="CA213" i="9" s="1"/>
  <c r="CB213" i="9" s="1"/>
  <c r="BW217" i="9"/>
  <c r="BX217" i="9" s="1"/>
  <c r="BY217" i="9" s="1"/>
  <c r="BZ217" i="9" s="1"/>
  <c r="CA217" i="9" s="1"/>
  <c r="CB217" i="9" s="1"/>
  <c r="BW214" i="9"/>
  <c r="BX214" i="9" s="1"/>
  <c r="BY214" i="9" s="1"/>
  <c r="BZ214" i="9" s="1"/>
  <c r="CA214" i="9" s="1"/>
  <c r="CB214" i="9" s="1"/>
  <c r="BW216" i="9"/>
  <c r="BX216" i="9" s="1"/>
  <c r="BY216" i="9" s="1"/>
  <c r="BZ216" i="9" s="1"/>
  <c r="CA216" i="9" s="1"/>
  <c r="CB216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K221" i="9"/>
  <c r="BM221" i="9" s="1"/>
  <c r="AS221" i="9"/>
  <c r="AR221" i="9"/>
  <c r="AT221" i="9" s="1"/>
  <c r="BL221" i="9"/>
  <c r="CE203" i="11"/>
  <c r="E257" i="11"/>
  <c r="AN63" i="9"/>
  <c r="AE67" i="9"/>
  <c r="AE68" i="9"/>
  <c r="N218" i="9"/>
  <c r="BJ93" i="20"/>
  <c r="J180" i="20" s="1"/>
  <c r="AV48" i="20"/>
  <c r="BD113" i="22"/>
  <c r="AG134" i="22"/>
  <c r="L217" i="9"/>
  <c r="N217" i="9"/>
  <c r="Q217" i="9" s="1"/>
  <c r="R217" i="9" s="1"/>
  <c r="S217" i="9" s="1"/>
  <c r="T217" i="9" s="1"/>
  <c r="U217" i="9" s="1"/>
  <c r="V217" i="9" s="1"/>
  <c r="H153" i="24"/>
  <c r="BC95" i="20"/>
  <c r="AP148" i="9"/>
  <c r="AK147" i="9"/>
  <c r="AL147" i="9" s="1"/>
  <c r="AM147" i="9" s="1"/>
  <c r="AN147" i="9" s="1"/>
  <c r="AO147" i="9" s="1"/>
  <c r="AP147" i="9" s="1"/>
  <c r="AK146" i="9"/>
  <c r="EH237" i="9"/>
  <c r="EI237" i="9" s="1"/>
  <c r="EJ237" i="9" s="1"/>
  <c r="EK237" i="9" s="1"/>
  <c r="EE119" i="9"/>
  <c r="EH118" i="9" s="1"/>
  <c r="CM145" i="9"/>
  <c r="BP114" i="20"/>
  <c r="BQ114" i="20" s="1"/>
  <c r="AG137" i="20"/>
  <c r="AG143" i="20" s="1"/>
  <c r="EB158" i="9"/>
  <c r="C165" i="11"/>
  <c r="AC108" i="11"/>
  <c r="AI110" i="11"/>
  <c r="I242" i="11"/>
  <c r="I243" i="11" s="1"/>
  <c r="K243" i="11"/>
  <c r="Y224" i="9"/>
  <c r="AA224" i="9" s="1"/>
  <c r="Q213" i="9"/>
  <c r="R213" i="9" s="1"/>
  <c r="S213" i="9" s="1"/>
  <c r="T213" i="9" s="1"/>
  <c r="U213" i="9" s="1"/>
  <c r="V213" i="9" s="1"/>
  <c r="EV237" i="9"/>
  <c r="AK106" i="11"/>
  <c r="CW143" i="9"/>
  <c r="CW144" i="9"/>
  <c r="CR142" i="9"/>
  <c r="AS220" i="9"/>
  <c r="AR220" i="9"/>
  <c r="AT220" i="9" s="1"/>
  <c r="BK220" i="9"/>
  <c r="BL220" i="9"/>
  <c r="BO41" i="24"/>
  <c r="BP41" i="24" s="1"/>
  <c r="BN106" i="15"/>
  <c r="AS45" i="22"/>
  <c r="BG86" i="22"/>
  <c r="G173" i="22" s="1"/>
  <c r="AS120" i="22"/>
  <c r="AT218" i="9"/>
  <c r="AK217" i="9"/>
  <c r="AL217" i="9" s="1"/>
  <c r="AM217" i="9" s="1"/>
  <c r="AN217" i="9" s="1"/>
  <c r="AO217" i="9" s="1"/>
  <c r="AP217" i="9" s="1"/>
  <c r="AF210" i="9"/>
  <c r="K210" i="9"/>
  <c r="AE218" i="9"/>
  <c r="AO206" i="9" s="1"/>
  <c r="EE106" i="9"/>
  <c r="EH105" i="9"/>
  <c r="AR86" i="15"/>
  <c r="AE69" i="9"/>
  <c r="AK216" i="9"/>
  <c r="AL216" i="9" s="1"/>
  <c r="AM216" i="9" s="1"/>
  <c r="AN216" i="9" s="1"/>
  <c r="AO216" i="9" s="1"/>
  <c r="AP216" i="9" s="1"/>
  <c r="EI118" i="9" l="1"/>
  <c r="EJ118" i="9" s="1"/>
  <c r="EK118" i="9" s="1"/>
  <c r="EL118" i="9" s="1"/>
  <c r="AM132" i="15"/>
  <c r="E221" i="15" s="1"/>
  <c r="X140" i="15"/>
  <c r="AK74" i="24"/>
  <c r="AP70" i="24"/>
  <c r="J157" i="24" s="1"/>
  <c r="BJ113" i="20"/>
  <c r="J200" i="20" s="1"/>
  <c r="BF68" i="20"/>
  <c r="BF124" i="20"/>
  <c r="D166" i="11"/>
  <c r="F166" i="11"/>
  <c r="K273" i="11"/>
  <c r="K274" i="11"/>
  <c r="I274" i="11" s="1"/>
  <c r="N194" i="11"/>
  <c r="AK110" i="11"/>
  <c r="AL108" i="11" s="1"/>
  <c r="AL106" i="11"/>
  <c r="BM93" i="15"/>
  <c r="M124" i="15"/>
  <c r="C284" i="11"/>
  <c r="E280" i="11"/>
  <c r="G280" i="11" s="1"/>
  <c r="H280" i="11" s="1"/>
  <c r="EE159" i="9"/>
  <c r="EC159" i="9"/>
  <c r="AN70" i="9"/>
  <c r="AO67" i="9"/>
  <c r="AO70" i="9" s="1"/>
  <c r="AO63" i="9" s="1"/>
  <c r="AO142" i="9"/>
  <c r="AF146" i="9"/>
  <c r="AF147" i="9"/>
  <c r="AL107" i="11"/>
  <c r="EW238" i="9"/>
  <c r="EY238" i="9"/>
  <c r="L210" i="9"/>
  <c r="L218" i="9" s="1"/>
  <c r="K218" i="9"/>
  <c r="M210" i="9"/>
  <c r="M218" i="9" s="1"/>
  <c r="H86" i="23" s="1"/>
  <c r="H94" i="23" s="1"/>
  <c r="F102" i="23" s="1" a="1"/>
  <c r="AZ210" i="9"/>
  <c r="AZ218" i="9" s="1"/>
  <c r="AG210" i="9"/>
  <c r="AG218" i="9" s="1"/>
  <c r="AV20" i="23" s="1"/>
  <c r="BB210" i="9"/>
  <c r="BB218" i="9" s="1" a="1"/>
  <c r="BB218" i="9" s="1"/>
  <c r="BU210" i="9"/>
  <c r="BU218" i="9" s="1" a="1"/>
  <c r="BU218" i="9" s="1"/>
  <c r="BS210" i="9"/>
  <c r="BS218" i="9" s="1"/>
  <c r="BD39" i="23" s="1"/>
  <c r="AI210" i="9"/>
  <c r="AI218" i="9" s="1" a="1"/>
  <c r="AI218" i="9" s="1"/>
  <c r="O210" i="9"/>
  <c r="J89" i="24"/>
  <c r="J95" i="24" s="1"/>
  <c r="G163" i="15"/>
  <c r="BH25" i="24"/>
  <c r="BI25" i="24" s="1"/>
  <c r="J109" i="24" s="1"/>
  <c r="BG90" i="15"/>
  <c r="G178" i="15" s="1"/>
  <c r="BF49" i="15"/>
  <c r="BF48" i="24"/>
  <c r="BD73" i="15"/>
  <c r="BD120" i="15"/>
  <c r="BG113" i="15"/>
  <c r="G201" i="15" s="1"/>
  <c r="AZ100" i="15"/>
  <c r="AS210" i="9"/>
  <c r="Q56" i="14" s="1"/>
  <c r="AB56" i="14" s="1"/>
  <c r="T129" i="15"/>
  <c r="EW239" i="9"/>
  <c r="EY239" i="9"/>
  <c r="AJ69" i="24"/>
  <c r="AG140" i="15"/>
  <c r="AM135" i="15"/>
  <c r="E224" i="15" s="1"/>
  <c r="BM219" i="9"/>
  <c r="AE70" i="9"/>
  <c r="F164" i="11"/>
  <c r="D164" i="11"/>
  <c r="AC110" i="11"/>
  <c r="AD107" i="11" s="1"/>
  <c r="AD106" i="11"/>
  <c r="P126" i="15"/>
  <c r="AW96" i="15"/>
  <c r="K257" i="11"/>
  <c r="E258" i="11"/>
  <c r="K258" i="11"/>
  <c r="I258" i="11" s="1"/>
  <c r="AI149" i="9" a="1"/>
  <c r="AI149" i="9" s="1"/>
  <c r="BM220" i="9"/>
  <c r="EL237" i="9"/>
  <c r="EL241" i="9" s="1"/>
  <c r="EL233" i="9" s="1"/>
  <c r="EK241" i="9"/>
  <c r="BD124" i="20"/>
  <c r="BD45" i="20"/>
  <c r="AG139" i="22"/>
  <c r="AM134" i="22"/>
  <c r="BH22" i="24"/>
  <c r="BI22" i="24" s="1"/>
  <c r="J106" i="24" s="1"/>
  <c r="BF46" i="15"/>
  <c r="BG87" i="15"/>
  <c r="G175" i="15" s="1"/>
  <c r="H150" i="24"/>
  <c r="AZ95" i="20"/>
  <c r="CB218" i="9"/>
  <c r="CB206" i="9" s="1"/>
  <c r="BL210" i="9"/>
  <c r="Q59" i="14" s="1"/>
  <c r="AB59" i="14" s="1"/>
  <c r="AL109" i="11"/>
  <c r="BP110" i="20"/>
  <c r="BQ110" i="20" s="1"/>
  <c r="AC136" i="20"/>
  <c r="BH218" i="9"/>
  <c r="AT21" i="24"/>
  <c r="AR45" i="15"/>
  <c r="AR120" i="15"/>
  <c r="EE158" i="9"/>
  <c r="EC158" i="9"/>
  <c r="EI105" i="9"/>
  <c r="EJ105" i="9" s="1"/>
  <c r="EK105" i="9" s="1"/>
  <c r="EL105" i="9"/>
  <c r="AO218" i="9"/>
  <c r="AP210" i="9"/>
  <c r="F163" i="11"/>
  <c r="C167" i="11"/>
  <c r="D163" i="11" s="1"/>
  <c r="D167" i="11" s="1"/>
  <c r="Q218" i="9"/>
  <c r="R210" i="9"/>
  <c r="S210" i="9" s="1"/>
  <c r="T210" i="9" s="1"/>
  <c r="U210" i="9" s="1"/>
  <c r="EF160" i="9" a="1"/>
  <c r="EF160" i="9" s="1"/>
  <c r="BF114" i="22" s="1"/>
  <c r="EE156" i="9"/>
  <c r="EC156" i="9"/>
  <c r="AD109" i="11"/>
  <c r="M139" i="22"/>
  <c r="AM123" i="22"/>
  <c r="EZ241" i="9" a="1"/>
  <c r="EZ241" i="9" s="1"/>
  <c r="BL114" i="22" s="1"/>
  <c r="BN114" i="22" s="1"/>
  <c r="EW237" i="9"/>
  <c r="EW241" i="9" s="1"/>
  <c r="EV241" i="9"/>
  <c r="FF233" i="9" s="1"/>
  <c r="BL114" i="15" s="1"/>
  <c r="EY237" i="9"/>
  <c r="BC50" i="20"/>
  <c r="EC157" i="9"/>
  <c r="EE157" i="9"/>
  <c r="EM134" i="9"/>
  <c r="EM126" i="9" s="1"/>
  <c r="DX132" i="9"/>
  <c r="H18" i="14"/>
  <c r="D60" i="14"/>
  <c r="DM237" i="9"/>
  <c r="DN237" i="9" s="1"/>
  <c r="DO237" i="9" s="1"/>
  <c r="DP237" i="9" s="1"/>
  <c r="DL241" i="9"/>
  <c r="AF148" i="9"/>
  <c r="M92" i="24"/>
  <c r="M95" i="24" s="1"/>
  <c r="J163" i="15"/>
  <c r="AF218" i="9"/>
  <c r="EG241" i="9"/>
  <c r="AL146" i="9"/>
  <c r="AM146" i="9" s="1"/>
  <c r="AN146" i="9" s="1"/>
  <c r="AO146" i="9" s="1"/>
  <c r="AK149" i="9"/>
  <c r="BG113" i="22"/>
  <c r="G200" i="22" s="1"/>
  <c r="BD120" i="22"/>
  <c r="BD72" i="22"/>
  <c r="AD108" i="11"/>
  <c r="AC74" i="24"/>
  <c r="BO42" i="24"/>
  <c r="BP42" i="24" s="1"/>
  <c r="BN107" i="15"/>
  <c r="Y46" i="9"/>
  <c r="Q51" i="14" s="1"/>
  <c r="AB51" i="14" s="1"/>
  <c r="CR145" i="9"/>
  <c r="CS142" i="9"/>
  <c r="CT142" i="9" s="1"/>
  <c r="CU142" i="9" s="1"/>
  <c r="CV142" i="9" s="1"/>
  <c r="F165" i="11"/>
  <c r="D165" i="11"/>
  <c r="CA218" i="9"/>
  <c r="AF143" i="20"/>
  <c r="AD67" i="24"/>
  <c r="AD74" i="24" s="1"/>
  <c r="AA140" i="15"/>
  <c r="BB63" i="15"/>
  <c r="BG104" i="15"/>
  <c r="G192" i="15" s="1"/>
  <c r="EW240" i="9"/>
  <c r="EY240" i="9"/>
  <c r="BI218" i="9"/>
  <c r="BI206" i="9" s="1"/>
  <c r="EL119" i="9" l="1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EQ147" i="9"/>
  <c r="F167" i="11"/>
  <c r="I172" i="11"/>
  <c r="AW120" i="15"/>
  <c r="AW55" i="15"/>
  <c r="BG96" i="15"/>
  <c r="G184" i="15" s="1"/>
  <c r="AP218" i="9"/>
  <c r="AP206" i="9" s="1"/>
  <c r="U206" i="9"/>
  <c r="AA188" i="9"/>
  <c r="AC188" i="9" s="1"/>
  <c r="AA194" i="9"/>
  <c r="AC194" i="9" s="1"/>
  <c r="AA187" i="9"/>
  <c r="AC187" i="9" s="1"/>
  <c r="AA192" i="9"/>
  <c r="AC192" i="9" s="1"/>
  <c r="AA191" i="9"/>
  <c r="AC191" i="9" s="1"/>
  <c r="AA189" i="9"/>
  <c r="AC189" i="9" s="1"/>
  <c r="AA185" i="9"/>
  <c r="AA193" i="9"/>
  <c r="AC193" i="9" s="1"/>
  <c r="AA186" i="9"/>
  <c r="AC186" i="9" s="1"/>
  <c r="AA190" i="9"/>
  <c r="AC190" i="9" s="1"/>
  <c r="P140" i="15"/>
  <c r="AU210" i="9"/>
  <c r="W132" i="20"/>
  <c r="BC104" i="20"/>
  <c r="BJ210" i="9"/>
  <c r="BK210" i="9"/>
  <c r="D64" i="14"/>
  <c r="D35" i="14"/>
  <c r="AK139" i="20"/>
  <c r="FB240" i="9"/>
  <c r="FC240" i="9" s="1"/>
  <c r="FD240" i="9" s="1"/>
  <c r="FE240" i="9" s="1"/>
  <c r="FF240" i="9" s="1"/>
  <c r="FG240" i="9" s="1"/>
  <c r="EQ248" i="9"/>
  <c r="ER248" i="9" s="1"/>
  <c r="BF73" i="22"/>
  <c r="BG114" i="22"/>
  <c r="G201" i="22" s="1"/>
  <c r="BF120" i="22"/>
  <c r="BH49" i="24"/>
  <c r="BI49" i="24" s="1"/>
  <c r="J133" i="24" s="1"/>
  <c r="BI39" i="23"/>
  <c r="J123" i="23" s="1"/>
  <c r="BD55" i="23"/>
  <c r="X131" i="22"/>
  <c r="BB104" i="22"/>
  <c r="DP241" i="9"/>
  <c r="DQ237" i="9"/>
  <c r="DQ241" i="9" s="1"/>
  <c r="DQ233" i="9" s="1"/>
  <c r="AJ74" i="24"/>
  <c r="AP69" i="24"/>
  <c r="J156" i="24" s="1"/>
  <c r="EL106" i="9"/>
  <c r="EM105" i="9"/>
  <c r="EM106" i="9" s="1"/>
  <c r="EM101" i="9" s="1"/>
  <c r="O218" i="9" a="1"/>
  <c r="O218" i="9" s="1"/>
  <c r="T140" i="15"/>
  <c r="AM129" i="15"/>
  <c r="E218" i="15" s="1"/>
  <c r="EQ245" i="9"/>
  <c r="ER245" i="9" s="1"/>
  <c r="AZ100" i="22"/>
  <c r="T128" i="22"/>
  <c r="W63" i="24" s="1"/>
  <c r="BM95" i="15"/>
  <c r="O125" i="15"/>
  <c r="Y130" i="9"/>
  <c r="Q52" i="14" s="1"/>
  <c r="AB52" i="14" s="1"/>
  <c r="F135" i="23"/>
  <c r="N135" i="23" s="1"/>
  <c r="F123" i="23"/>
  <c r="F111" i="23"/>
  <c r="N111" i="23" s="1"/>
  <c r="F133" i="23"/>
  <c r="F121" i="23"/>
  <c r="N121" i="23" s="1"/>
  <c r="F109" i="23"/>
  <c r="N109" i="23" s="1"/>
  <c r="F129" i="23"/>
  <c r="N129" i="23" s="1"/>
  <c r="F117" i="23"/>
  <c r="N117" i="23" s="1"/>
  <c r="F105" i="23"/>
  <c r="F127" i="23"/>
  <c r="N127" i="23" s="1"/>
  <c r="F115" i="23"/>
  <c r="N115" i="23" s="1"/>
  <c r="F103" i="23"/>
  <c r="N103" i="23" s="1"/>
  <c r="F128" i="23"/>
  <c r="N128" i="23" s="1"/>
  <c r="F110" i="23"/>
  <c r="N110" i="23" s="1"/>
  <c r="F131" i="23"/>
  <c r="N131" i="23" s="1"/>
  <c r="F113" i="23"/>
  <c r="N113" i="23" s="1"/>
  <c r="F130" i="23"/>
  <c r="N130" i="23" s="1"/>
  <c r="F112" i="23"/>
  <c r="N112" i="23" s="1"/>
  <c r="F116" i="23"/>
  <c r="N116" i="23" s="1"/>
  <c r="F137" i="23"/>
  <c r="N137" i="23" s="1"/>
  <c r="F114" i="23"/>
  <c r="N114" i="23" s="1"/>
  <c r="F136" i="23"/>
  <c r="N136" i="23" s="1"/>
  <c r="F108" i="23"/>
  <c r="N108" i="23" s="1"/>
  <c r="F104" i="23"/>
  <c r="F134" i="23"/>
  <c r="N134" i="23" s="1"/>
  <c r="F132" i="23"/>
  <c r="N132" i="23" s="1"/>
  <c r="F102" i="23"/>
  <c r="N102" i="23" s="1"/>
  <c r="F126" i="23"/>
  <c r="N126" i="23" s="1"/>
  <c r="F125" i="23"/>
  <c r="N125" i="23" s="1"/>
  <c r="F124" i="23"/>
  <c r="N124" i="23" s="1"/>
  <c r="F118" i="23"/>
  <c r="N118" i="23" s="1"/>
  <c r="F107" i="23"/>
  <c r="F106" i="23"/>
  <c r="F122" i="23"/>
  <c r="N122" i="23" s="1"/>
  <c r="F120" i="23"/>
  <c r="N120" i="23" s="1"/>
  <c r="F119" i="23"/>
  <c r="N119" i="23" s="1"/>
  <c r="I175" i="11"/>
  <c r="N165" i="11"/>
  <c r="AC143" i="20"/>
  <c r="BO28" i="24"/>
  <c r="BP28" i="24" s="1"/>
  <c r="BN93" i="15"/>
  <c r="AO149" i="9"/>
  <c r="AP146" i="9"/>
  <c r="AP149" i="9" s="1"/>
  <c r="AP142" i="9" s="1"/>
  <c r="EQ143" i="9"/>
  <c r="BE108" i="20"/>
  <c r="AA135" i="20"/>
  <c r="BN210" i="9"/>
  <c r="C59" i="14" s="1"/>
  <c r="BG100" i="15"/>
  <c r="G188" i="15" s="1"/>
  <c r="AZ59" i="15"/>
  <c r="AZ120" i="15"/>
  <c r="AL110" i="11"/>
  <c r="AZ50" i="20"/>
  <c r="I171" i="11"/>
  <c r="N163" i="11"/>
  <c r="N164" i="11"/>
  <c r="FB237" i="9"/>
  <c r="EQ246" i="9"/>
  <c r="ER246" i="9" s="1"/>
  <c r="EY241" i="9"/>
  <c r="FB238" i="9" s="1"/>
  <c r="FC238" i="9" s="1"/>
  <c r="FD238" i="9" s="1"/>
  <c r="FE238" i="9" s="1"/>
  <c r="FF238" i="9" s="1"/>
  <c r="FG238" i="9" s="1"/>
  <c r="AT55" i="24"/>
  <c r="C258" i="11"/>
  <c r="E259" i="11"/>
  <c r="BF55" i="24"/>
  <c r="BI48" i="24"/>
  <c r="J132" i="24" s="1"/>
  <c r="AV55" i="23"/>
  <c r="BI20" i="23"/>
  <c r="J104" i="23" s="1"/>
  <c r="P127" i="20"/>
  <c r="W46" i="9"/>
  <c r="L6" i="13" s="1"/>
  <c r="BP97" i="20"/>
  <c r="BQ97" i="20" s="1"/>
  <c r="E274" i="11"/>
  <c r="I273" i="11"/>
  <c r="AD110" i="11"/>
  <c r="P58" i="24"/>
  <c r="M140" i="15"/>
  <c r="AM124" i="15"/>
  <c r="E213" i="15" s="1"/>
  <c r="BI119" i="20"/>
  <c r="AL140" i="20"/>
  <c r="DX131" i="9"/>
  <c r="DU131" i="9"/>
  <c r="BN211" i="9"/>
  <c r="D59" i="14" s="1"/>
  <c r="CV145" i="9"/>
  <c r="CW142" i="9"/>
  <c r="CW145" i="9" s="1"/>
  <c r="CW138" i="9" s="1"/>
  <c r="EE160" i="9"/>
  <c r="EH157" i="9" s="1"/>
  <c r="EI157" i="9" s="1"/>
  <c r="EJ157" i="9" s="1"/>
  <c r="EK157" i="9" s="1"/>
  <c r="EL157" i="9" s="1"/>
  <c r="EM157" i="9" s="1"/>
  <c r="EH156" i="9"/>
  <c r="EQ145" i="9"/>
  <c r="AW96" i="22"/>
  <c r="P125" i="22"/>
  <c r="O124" i="22"/>
  <c r="BM95" i="22"/>
  <c r="BN95" i="22" s="1"/>
  <c r="U218" i="9"/>
  <c r="V210" i="9"/>
  <c r="AF149" i="9"/>
  <c r="AP67" i="24"/>
  <c r="J154" i="24" s="1"/>
  <c r="BN49" i="24"/>
  <c r="BP49" i="24" s="1"/>
  <c r="BN114" i="15"/>
  <c r="I257" i="11"/>
  <c r="O139" i="22" l="1"/>
  <c r="AM124" i="22"/>
  <c r="P139" i="22"/>
  <c r="BJ119" i="20"/>
  <c r="J206" i="20" s="1"/>
  <c r="BI74" i="20"/>
  <c r="P143" i="20"/>
  <c r="AP127" i="20"/>
  <c r="H216" i="20" s="1"/>
  <c r="L163" i="11"/>
  <c r="F170" i="11"/>
  <c r="J172" i="11"/>
  <c r="J173" i="11"/>
  <c r="N138" i="23"/>
  <c r="W74" i="24"/>
  <c r="AP63" i="24"/>
  <c r="J150" i="24" s="1"/>
  <c r="AC185" i="9"/>
  <c r="AA195" i="9"/>
  <c r="AW120" i="22"/>
  <c r="BG96" i="22"/>
  <c r="G183" i="22" s="1"/>
  <c r="AW55" i="22"/>
  <c r="J175" i="11"/>
  <c r="L165" i="11"/>
  <c r="FB147" i="9" s="1"/>
  <c r="K175" i="11"/>
  <c r="M163" i="20"/>
  <c r="M166" i="20" s="1"/>
  <c r="BI94" i="20"/>
  <c r="F28" i="17"/>
  <c r="G28" i="17" s="1"/>
  <c r="K172" i="11"/>
  <c r="EI156" i="9"/>
  <c r="EJ156" i="9" s="1"/>
  <c r="EK156" i="9" s="1"/>
  <c r="EL156" i="9" s="1"/>
  <c r="BE63" i="20"/>
  <c r="BJ108" i="20"/>
  <c r="J195" i="20" s="1"/>
  <c r="N104" i="23"/>
  <c r="BP99" i="20"/>
  <c r="BQ99" i="20" s="1"/>
  <c r="R128" i="20"/>
  <c r="W130" i="9"/>
  <c r="L12" i="13" s="1"/>
  <c r="AJ138" i="20"/>
  <c r="DT237" i="9"/>
  <c r="DC237" i="9"/>
  <c r="C62" i="14" s="1"/>
  <c r="BG117" i="20"/>
  <c r="CZ237" i="9"/>
  <c r="BG100" i="22"/>
  <c r="G187" i="22" s="1"/>
  <c r="AZ59" i="22"/>
  <c r="AZ120" i="22"/>
  <c r="DW238" i="9"/>
  <c r="D63" i="14" s="1"/>
  <c r="AT85" i="15"/>
  <c r="E155" i="15"/>
  <c r="F227" i="9"/>
  <c r="H227" i="9" s="1"/>
  <c r="F228" i="9"/>
  <c r="H228" i="9" s="1"/>
  <c r="F226" i="9"/>
  <c r="Z210" i="9"/>
  <c r="Q53" i="14" s="1"/>
  <c r="AB53" i="14" s="1"/>
  <c r="AT85" i="22"/>
  <c r="E154" i="22"/>
  <c r="E162" i="22" s="1"/>
  <c r="C170" i="22" s="1" a="1"/>
  <c r="AY31" i="24"/>
  <c r="BC59" i="20"/>
  <c r="BJ104" i="20"/>
  <c r="J191" i="20" s="1"/>
  <c r="BC124" i="20"/>
  <c r="EH158" i="9"/>
  <c r="EI158" i="9" s="1"/>
  <c r="EJ158" i="9" s="1"/>
  <c r="EK158" i="9" s="1"/>
  <c r="EL158" i="9" s="1"/>
  <c r="EM158" i="9" s="1"/>
  <c r="C56" i="14"/>
  <c r="F25" i="14"/>
  <c r="EH159" i="9"/>
  <c r="EI159" i="9" s="1"/>
  <c r="EJ159" i="9" s="1"/>
  <c r="EK159" i="9" s="1"/>
  <c r="EL159" i="9" s="1"/>
  <c r="EM159" i="9" s="1"/>
  <c r="BP111" i="20"/>
  <c r="BQ111" i="20" s="1"/>
  <c r="AD136" i="20"/>
  <c r="CG130" i="9"/>
  <c r="CD130" i="9"/>
  <c r="CC130" i="9"/>
  <c r="O12" i="13" s="1"/>
  <c r="AM128" i="22"/>
  <c r="T139" i="22"/>
  <c r="BB63" i="22"/>
  <c r="BG104" i="22"/>
  <c r="G191" i="22" s="1"/>
  <c r="BB120" i="22"/>
  <c r="BD39" i="24"/>
  <c r="BI39" i="24" s="1"/>
  <c r="J123" i="24" s="1"/>
  <c r="AK143" i="20"/>
  <c r="AP139" i="20"/>
  <c r="H228" i="20" s="1"/>
  <c r="S60" i="24"/>
  <c r="BI91" i="20"/>
  <c r="J160" i="20"/>
  <c r="J166" i="20" s="1"/>
  <c r="F26" i="17"/>
  <c r="G26" i="17" s="1"/>
  <c r="AP140" i="20"/>
  <c r="H229" i="20" s="1"/>
  <c r="AL143" i="20"/>
  <c r="FC237" i="9"/>
  <c r="FD237" i="9" s="1"/>
  <c r="FE237" i="9" s="1"/>
  <c r="FF237" i="9" s="1"/>
  <c r="FB241" i="9"/>
  <c r="J171" i="11"/>
  <c r="L164" i="11"/>
  <c r="FB145" i="9" s="1"/>
  <c r="N123" i="23"/>
  <c r="P74" i="24"/>
  <c r="AP58" i="24"/>
  <c r="J145" i="24" s="1"/>
  <c r="AP135" i="20"/>
  <c r="H224" i="20" s="1"/>
  <c r="AA143" i="20"/>
  <c r="W143" i="20"/>
  <c r="AP132" i="20"/>
  <c r="H221" i="20" s="1"/>
  <c r="C259" i="11"/>
  <c r="C260" i="11" s="1"/>
  <c r="K259" i="11"/>
  <c r="E260" i="11"/>
  <c r="R59" i="24"/>
  <c r="O140" i="15"/>
  <c r="AM125" i="15"/>
  <c r="E214" i="15" s="1"/>
  <c r="C274" i="11"/>
  <c r="E275" i="11"/>
  <c r="E276" i="11" s="1"/>
  <c r="G274" i="11"/>
  <c r="BN95" i="15"/>
  <c r="BO30" i="24"/>
  <c r="BP30" i="24" s="1"/>
  <c r="V218" i="9"/>
  <c r="V206" i="9" s="1"/>
  <c r="D34" i="14"/>
  <c r="C64" i="14"/>
  <c r="BB35" i="24"/>
  <c r="X139" i="22"/>
  <c r="AM131" i="22"/>
  <c r="AA66" i="24"/>
  <c r="DW237" i="9"/>
  <c r="C63" i="14" s="1"/>
  <c r="S129" i="20"/>
  <c r="AR210" i="9"/>
  <c r="AQ210" i="9"/>
  <c r="M17" i="13" s="1"/>
  <c r="AZ100" i="20"/>
  <c r="AU211" i="9"/>
  <c r="F229" i="9" l="1"/>
  <c r="H226" i="9"/>
  <c r="I259" i="11"/>
  <c r="I260" i="11" s="1"/>
  <c r="K260" i="11"/>
  <c r="EM156" i="9"/>
  <c r="EM160" i="9" s="1"/>
  <c r="EM152" i="9" s="1"/>
  <c r="EL160" i="9"/>
  <c r="S143" i="20"/>
  <c r="AJ143" i="20"/>
  <c r="AP138" i="20"/>
  <c r="H227" i="20" s="1"/>
  <c r="AW89" i="20"/>
  <c r="H158" i="20"/>
  <c r="H166" i="20" s="1"/>
  <c r="H87" i="24"/>
  <c r="H95" i="24" s="1"/>
  <c r="E163" i="15"/>
  <c r="AP66" i="24"/>
  <c r="J153" i="24" s="1"/>
  <c r="AA74" i="24"/>
  <c r="R143" i="20"/>
  <c r="AP128" i="20"/>
  <c r="H217" i="20" s="1"/>
  <c r="K275" i="11"/>
  <c r="C275" i="11"/>
  <c r="C276" i="11" s="1"/>
  <c r="S74" i="24"/>
  <c r="C60" i="14"/>
  <c r="H17" i="14"/>
  <c r="AT120" i="22"/>
  <c r="AT44" i="22"/>
  <c r="BG85" i="22"/>
  <c r="G172" i="22" s="1"/>
  <c r="FE147" i="9"/>
  <c r="R74" i="24"/>
  <c r="AP59" i="24"/>
  <c r="J146" i="24" s="1"/>
  <c r="FG237" i="9"/>
  <c r="FG241" i="9" s="1"/>
  <c r="FG233" i="9" s="1"/>
  <c r="BO118" i="20" s="1"/>
  <c r="BQ118" i="20" s="1"/>
  <c r="FF241" i="9"/>
  <c r="F26" i="14"/>
  <c r="D56" i="14"/>
  <c r="AD143" i="20"/>
  <c r="AP136" i="20"/>
  <c r="H225" i="20" s="1"/>
  <c r="BJ117" i="20"/>
  <c r="J204" i="20" s="1"/>
  <c r="BG124" i="20"/>
  <c r="BG72" i="20"/>
  <c r="C170" i="11"/>
  <c r="F171" i="11"/>
  <c r="I173" i="11"/>
  <c r="EH160" i="9"/>
  <c r="F15" i="17"/>
  <c r="C215" i="22"/>
  <c r="AC195" i="9"/>
  <c r="Q194" i="9" s="1"/>
  <c r="D25" i="14" s="1"/>
  <c r="AV20" i="24"/>
  <c r="BG85" i="15"/>
  <c r="G173" i="15" s="1"/>
  <c r="AT44" i="15"/>
  <c r="BJ94" i="20"/>
  <c r="J181" i="20" s="1"/>
  <c r="BI49" i="20"/>
  <c r="K171" i="11"/>
  <c r="BT236" i="9"/>
  <c r="BT218" i="11"/>
  <c r="M275" i="11"/>
  <c r="J268" i="11" s="1"/>
  <c r="BI46" i="20"/>
  <c r="BJ91" i="20"/>
  <c r="J178" i="20" s="1"/>
  <c r="BI31" i="24"/>
  <c r="J115" i="24" s="1"/>
  <c r="AY55" i="24"/>
  <c r="C202" i="22"/>
  <c r="C190" i="22"/>
  <c r="C178" i="22"/>
  <c r="C196" i="22"/>
  <c r="C184" i="22"/>
  <c r="C172" i="22"/>
  <c r="C201" i="22"/>
  <c r="C187" i="22"/>
  <c r="C173" i="22"/>
  <c r="C204" i="22"/>
  <c r="C189" i="22"/>
  <c r="C175" i="22"/>
  <c r="C203" i="22"/>
  <c r="C188" i="22"/>
  <c r="C174" i="22"/>
  <c r="C193" i="22"/>
  <c r="C171" i="22"/>
  <c r="C192" i="22"/>
  <c r="C194" i="22"/>
  <c r="C191" i="22"/>
  <c r="C186" i="22"/>
  <c r="C185" i="22"/>
  <c r="C183" i="22"/>
  <c r="C200" i="22"/>
  <c r="C199" i="22"/>
  <c r="C205" i="22"/>
  <c r="C198" i="22"/>
  <c r="C197" i="22"/>
  <c r="C195" i="22"/>
  <c r="C181" i="22"/>
  <c r="C182" i="22"/>
  <c r="C180" i="22"/>
  <c r="C179" i="22"/>
  <c r="C170" i="22"/>
  <c r="C177" i="22"/>
  <c r="C176" i="22"/>
  <c r="BI35" i="24"/>
  <c r="J119" i="24" s="1"/>
  <c r="BB55" i="24"/>
  <c r="BJ100" i="20"/>
  <c r="J187" i="20" s="1"/>
  <c r="AZ55" i="20"/>
  <c r="AZ124" i="20"/>
  <c r="G7" i="13"/>
  <c r="G8" i="13" s="1"/>
  <c r="FE145" i="9"/>
  <c r="FB146" i="9"/>
  <c r="BI118" i="20" l="1"/>
  <c r="I174" i="11"/>
  <c r="C171" i="11"/>
  <c r="N166" i="11"/>
  <c r="ER147" i="9"/>
  <c r="ES147" i="9" s="1"/>
  <c r="BQ218" i="11"/>
  <c r="CE202" i="11"/>
  <c r="G15" i="17"/>
  <c r="I15" i="17" s="1"/>
  <c r="H15" i="17"/>
  <c r="ER143" i="9"/>
  <c r="ES143" i="9" s="1"/>
  <c r="BI20" i="24"/>
  <c r="J104" i="24" s="1"/>
  <c r="H229" i="9"/>
  <c r="K226" i="9"/>
  <c r="FE146" i="9"/>
  <c r="BT237" i="9"/>
  <c r="BQ236" i="9"/>
  <c r="CE220" i="9"/>
  <c r="CG220" i="9" s="1"/>
  <c r="K173" i="11"/>
  <c r="I176" i="11"/>
  <c r="BJ89" i="20"/>
  <c r="J176" i="20" s="1"/>
  <c r="AW44" i="20"/>
  <c r="I275" i="11"/>
  <c r="I276" i="11" s="1"/>
  <c r="K276" i="11"/>
  <c r="EB144" i="9"/>
  <c r="H147" i="24"/>
  <c r="AW95" i="20"/>
  <c r="N164" i="20"/>
  <c r="N166" i="20" s="1"/>
  <c r="F25" i="17"/>
  <c r="G25" i="17" s="1"/>
  <c r="Q193" i="9"/>
  <c r="D24" i="14" s="1"/>
  <c r="Q195" i="9"/>
  <c r="D26" i="14" s="1"/>
  <c r="F172" i="11"/>
  <c r="ER144" i="9" l="1"/>
  <c r="ER145" i="9"/>
  <c r="ES145" i="9" s="1"/>
  <c r="C172" i="11"/>
  <c r="D170" i="11" s="1"/>
  <c r="J174" i="11"/>
  <c r="J176" i="11" s="1"/>
  <c r="L166" i="11"/>
  <c r="L167" i="11" s="1"/>
  <c r="I162" i="11" s="1"/>
  <c r="N167" i="11"/>
  <c r="BJ118" i="20"/>
  <c r="J205" i="20" s="1"/>
  <c r="BI73" i="20"/>
  <c r="BW237" i="9"/>
  <c r="BX237" i="9" s="1"/>
  <c r="BY237" i="9" s="1"/>
  <c r="BZ237" i="9" s="1"/>
  <c r="CA237" i="9" s="1"/>
  <c r="CO257" i="9"/>
  <c r="BQ237" i="9"/>
  <c r="BQ238" i="9" s="1"/>
  <c r="CA232" i="9" s="1"/>
  <c r="BB86" i="15" s="1"/>
  <c r="CE221" i="9"/>
  <c r="BT238" i="9"/>
  <c r="AW50" i="20"/>
  <c r="BJ95" i="20"/>
  <c r="J182" i="20" s="1"/>
  <c r="K174" i="11"/>
  <c r="EE144" i="9"/>
  <c r="F13" i="17"/>
  <c r="L226" i="9"/>
  <c r="K227" i="9"/>
  <c r="BD21" i="24" l="1"/>
  <c r="BD55" i="24" s="1"/>
  <c r="BB120" i="15"/>
  <c r="BB45" i="15"/>
  <c r="BR236" i="9"/>
  <c r="D171" i="11"/>
  <c r="CB237" i="9"/>
  <c r="BW236" i="9"/>
  <c r="BX236" i="9" s="1"/>
  <c r="BY236" i="9" s="1"/>
  <c r="BZ236" i="9" s="1"/>
  <c r="CA236" i="9" s="1"/>
  <c r="CA238" i="9" s="1"/>
  <c r="CG221" i="9"/>
  <c r="H13" i="17"/>
  <c r="G13" i="17"/>
  <c r="I13" i="17" s="1"/>
  <c r="F19" i="17"/>
  <c r="C42" i="14" s="1"/>
  <c r="CL257" i="9"/>
  <c r="CF221" i="9"/>
  <c r="CO258" i="9"/>
  <c r="EE145" i="9"/>
  <c r="EE146" i="9" s="1"/>
  <c r="EQ144" i="9"/>
  <c r="ES144" i="9" s="1"/>
  <c r="D172" i="11"/>
  <c r="L227" i="9"/>
  <c r="U222" i="9" s="1"/>
  <c r="N226" i="9"/>
  <c r="C215" i="11"/>
  <c r="BR237" i="9"/>
  <c r="BR238" i="9" l="1"/>
  <c r="EH144" i="9"/>
  <c r="EI144" i="9" s="1"/>
  <c r="EJ144" i="9" s="1"/>
  <c r="EK144" i="9" s="1"/>
  <c r="EL144" i="9" s="1"/>
  <c r="EM144" i="9" s="1"/>
  <c r="E215" i="11"/>
  <c r="AH232" i="9"/>
  <c r="AH231" i="9"/>
  <c r="N227" i="9"/>
  <c r="Q226" i="9" s="1"/>
  <c r="N240" i="9"/>
  <c r="AH233" i="9"/>
  <c r="Y218" i="9"/>
  <c r="Y219" i="9"/>
  <c r="H158" i="15"/>
  <c r="AT88" i="15"/>
  <c r="EH145" i="9"/>
  <c r="EI145" i="9" s="1"/>
  <c r="EJ145" i="9" s="1"/>
  <c r="EK145" i="9" s="1"/>
  <c r="EL145" i="9" s="1"/>
  <c r="EM145" i="9" s="1"/>
  <c r="EQ146" i="9"/>
  <c r="EB145" i="9"/>
  <c r="FE148" i="9"/>
  <c r="CB236" i="9"/>
  <c r="CB238" i="9" s="1"/>
  <c r="CB232" i="9" s="1"/>
  <c r="CR255" i="9"/>
  <c r="CR256" i="9"/>
  <c r="CP258" i="9" a="1"/>
  <c r="CL258" i="9"/>
  <c r="CM257" i="9" s="1"/>
  <c r="CR257" i="9"/>
  <c r="CP258" i="9" l="1"/>
  <c r="R226" i="9"/>
  <c r="S226" i="9" s="1"/>
  <c r="EM146" i="9"/>
  <c r="EM140" i="9" s="1"/>
  <c r="CS256" i="9"/>
  <c r="CT256" i="9" s="1"/>
  <c r="CU256" i="9" s="1"/>
  <c r="CV256" i="9" s="1"/>
  <c r="CW256" i="9" s="1"/>
  <c r="Z219" i="9"/>
  <c r="AA219" i="9" s="1"/>
  <c r="AV23" i="24"/>
  <c r="BI23" i="24" s="1"/>
  <c r="J107" i="24" s="1"/>
  <c r="AT47" i="15"/>
  <c r="BG88" i="15"/>
  <c r="G176" i="15" s="1"/>
  <c r="CS257" i="9"/>
  <c r="CT257" i="9" s="1"/>
  <c r="CU257" i="9" s="1"/>
  <c r="CV257" i="9" s="1"/>
  <c r="CW257" i="9" s="1"/>
  <c r="BM112" i="22"/>
  <c r="BN112" i="22" s="1"/>
  <c r="AF133" i="22"/>
  <c r="N241" i="9"/>
  <c r="Z221" i="9"/>
  <c r="N242" i="9"/>
  <c r="Q240" i="9"/>
  <c r="R240" i="9" s="1"/>
  <c r="S240" i="9" s="1"/>
  <c r="T240" i="9" s="1"/>
  <c r="U240" i="9" s="1"/>
  <c r="Y220" i="9"/>
  <c r="CS255" i="9"/>
  <c r="CT255" i="9" s="1"/>
  <c r="CU255" i="9" s="1"/>
  <c r="CV255" i="9"/>
  <c r="BE90" i="20"/>
  <c r="CH211" i="9"/>
  <c r="ER146" i="9"/>
  <c r="ES146" i="9" s="1"/>
  <c r="FB148" i="9"/>
  <c r="FE149" i="9"/>
  <c r="FH148" i="9" s="1"/>
  <c r="FI148" i="9" s="1"/>
  <c r="FJ148" i="9" s="1"/>
  <c r="FK148" i="9" s="1"/>
  <c r="FL148" i="9" s="1"/>
  <c r="AH234" i="9"/>
  <c r="AK233" i="9" s="1"/>
  <c r="AL233" i="9" s="1"/>
  <c r="AM233" i="9" s="1"/>
  <c r="AN233" i="9" s="1"/>
  <c r="AO233" i="9" s="1"/>
  <c r="Z218" i="9"/>
  <c r="AA218" i="9" s="1"/>
  <c r="Z220" i="9"/>
  <c r="EB146" i="9"/>
  <c r="EC145" i="9" s="1"/>
  <c r="E216" i="11"/>
  <c r="C225" i="11"/>
  <c r="K215" i="11"/>
  <c r="K216" i="11"/>
  <c r="I216" i="11" s="1"/>
  <c r="AE232" i="9" s="1"/>
  <c r="EL146" i="9"/>
  <c r="K90" i="24"/>
  <c r="K95" i="24" s="1"/>
  <c r="H163" i="15"/>
  <c r="CV251" i="9"/>
  <c r="CM256" i="9"/>
  <c r="CM255" i="9"/>
  <c r="AF134" i="15" l="1"/>
  <c r="BM112" i="15"/>
  <c r="CF210" i="9"/>
  <c r="Q61" i="14" s="1"/>
  <c r="AB61" i="14" s="1"/>
  <c r="CV258" i="9"/>
  <c r="CW255" i="9"/>
  <c r="CW258" i="9" s="1"/>
  <c r="CW251" i="9" s="1"/>
  <c r="AK231" i="9"/>
  <c r="V240" i="9"/>
  <c r="FB149" i="9"/>
  <c r="FF149" i="9" s="1" a="1"/>
  <c r="FF149" i="9" s="1"/>
  <c r="I215" i="11"/>
  <c r="C223" i="11"/>
  <c r="C224" i="11"/>
  <c r="AF139" i="22"/>
  <c r="AM133" i="22"/>
  <c r="BI90" i="20"/>
  <c r="ES132" i="9"/>
  <c r="AA220" i="9"/>
  <c r="Q241" i="9"/>
  <c r="R241" i="9" s="1"/>
  <c r="S241" i="9" s="1"/>
  <c r="T241" i="9" s="1"/>
  <c r="U241" i="9" s="1"/>
  <c r="V241" i="9" s="1"/>
  <c r="Y221" i="9"/>
  <c r="AA221" i="9" s="1"/>
  <c r="G26" i="14"/>
  <c r="D61" i="14"/>
  <c r="BE124" i="20"/>
  <c r="BE45" i="20"/>
  <c r="AP232" i="9"/>
  <c r="AP233" i="9"/>
  <c r="FM148" i="9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C216" i="11"/>
  <c r="E217" i="11"/>
  <c r="CM258" i="9"/>
  <c r="EL140" i="9"/>
  <c r="EC144" i="9"/>
  <c r="BM117" i="22" l="1"/>
  <c r="BN117" i="22" s="1"/>
  <c r="AK137" i="22"/>
  <c r="U242" i="9"/>
  <c r="K240" i="9"/>
  <c r="BI45" i="20"/>
  <c r="BI124" i="20"/>
  <c r="FL141" i="9"/>
  <c r="FC145" i="9"/>
  <c r="FC147" i="9"/>
  <c r="FC146" i="9"/>
  <c r="E35" i="14"/>
  <c r="D65" i="14"/>
  <c r="AI137" i="20"/>
  <c r="BP116" i="20"/>
  <c r="BQ116" i="20" s="1"/>
  <c r="CH210" i="9"/>
  <c r="CD210" i="9"/>
  <c r="N17" i="13" s="1"/>
  <c r="CE210" i="9"/>
  <c r="BO47" i="24"/>
  <c r="BP47" i="24" s="1"/>
  <c r="BN112" i="15"/>
  <c r="BF86" i="15"/>
  <c r="FC148" i="9"/>
  <c r="K217" i="11"/>
  <c r="C217" i="11"/>
  <c r="C218" i="11" s="1"/>
  <c r="E218" i="11"/>
  <c r="V242" i="9"/>
  <c r="V236" i="9" s="1"/>
  <c r="AL231" i="9"/>
  <c r="AM231" i="9" s="1"/>
  <c r="AN231" i="9" s="1"/>
  <c r="AO231" i="9" s="1"/>
  <c r="AK234" i="9"/>
  <c r="FI145" i="9"/>
  <c r="FJ145" i="9" s="1"/>
  <c r="FK145" i="9" s="1"/>
  <c r="FL145" i="9" s="1"/>
  <c r="FH149" i="9"/>
  <c r="E225" i="11"/>
  <c r="C230" i="11"/>
  <c r="C229" i="11"/>
  <c r="G225" i="11"/>
  <c r="G224" i="11" s="1"/>
  <c r="G223" i="11" s="1"/>
  <c r="AE231" i="9"/>
  <c r="AI68" i="24"/>
  <c r="AF140" i="15"/>
  <c r="AM134" i="15"/>
  <c r="E223" i="15" s="1"/>
  <c r="I217" i="11" l="1"/>
  <c r="I218" i="11" s="1"/>
  <c r="K218" i="11"/>
  <c r="C231" i="11"/>
  <c r="M223" i="11" s="1"/>
  <c r="N223" i="11"/>
  <c r="FC149" i="9"/>
  <c r="BH21" i="24"/>
  <c r="BH55" i="24" s="1"/>
  <c r="BF45" i="15"/>
  <c r="BF120" i="15"/>
  <c r="E223" i="11"/>
  <c r="E224" i="11"/>
  <c r="AK138" i="15"/>
  <c r="BM117" i="15"/>
  <c r="EQ131" i="9"/>
  <c r="Q65" i="14" s="1"/>
  <c r="AB65" i="14" s="1"/>
  <c r="FL149" i="9"/>
  <c r="FM145" i="9"/>
  <c r="FM149" i="9" s="1"/>
  <c r="FM141" i="9" s="1"/>
  <c r="AO234" i="9"/>
  <c r="AP231" i="9"/>
  <c r="AP234" i="9" s="1"/>
  <c r="AP227" i="9" s="1"/>
  <c r="C61" i="14"/>
  <c r="G25" i="14"/>
  <c r="L240" i="9"/>
  <c r="L242" i="9" s="1"/>
  <c r="I159" i="20"/>
  <c r="I166" i="20" s="1"/>
  <c r="AW90" i="20"/>
  <c r="AI74" i="24"/>
  <c r="AP68" i="24"/>
  <c r="J155" i="24" s="1"/>
  <c r="AI143" i="20"/>
  <c r="AP137" i="20"/>
  <c r="H226" i="20" s="1"/>
  <c r="AK139" i="22"/>
  <c r="AM137" i="22"/>
  <c r="K241" i="9"/>
  <c r="L241" i="9" s="1"/>
  <c r="AE233" i="9"/>
  <c r="O223" i="11" l="1"/>
  <c r="P223" i="11" s="1"/>
  <c r="P226" i="9"/>
  <c r="T226" i="9" s="1"/>
  <c r="U226" i="9" s="1"/>
  <c r="P63" i="9"/>
  <c r="T63" i="9" s="1"/>
  <c r="U63" i="9" s="1"/>
  <c r="P144" i="9"/>
  <c r="T144" i="9" s="1"/>
  <c r="U144" i="9" s="1"/>
  <c r="T129" i="20"/>
  <c r="BP101" i="20"/>
  <c r="BQ101" i="20" s="1"/>
  <c r="X210" i="9"/>
  <c r="L17" i="13" s="1"/>
  <c r="AN141" i="20"/>
  <c r="BP121" i="20"/>
  <c r="BQ121" i="20" s="1"/>
  <c r="EO131" i="9"/>
  <c r="M22" i="13" s="1"/>
  <c r="EP131" i="9"/>
  <c r="ES131" i="9"/>
  <c r="BO52" i="24"/>
  <c r="BP52" i="24" s="1"/>
  <c r="BN117" i="15"/>
  <c r="AW45" i="20"/>
  <c r="BJ90" i="20"/>
  <c r="J177" i="20" s="1"/>
  <c r="AN72" i="24"/>
  <c r="AK140" i="15"/>
  <c r="AM138" i="15"/>
  <c r="E227" i="15" s="1"/>
  <c r="AI234" i="9" a="1"/>
  <c r="AE234" i="9"/>
  <c r="AF233" i="9" s="1"/>
  <c r="K242" i="9"/>
  <c r="U236" i="9" s="1"/>
  <c r="AI234" i="9" l="1"/>
  <c r="BM97" i="22"/>
  <c r="BN97" i="22" s="1"/>
  <c r="I170" i="22" s="1" a="1"/>
  <c r="Q125" i="22"/>
  <c r="AN74" i="24"/>
  <c r="AP72" i="24"/>
  <c r="J159" i="24" s="1"/>
  <c r="C65" i="14"/>
  <c r="E34" i="14"/>
  <c r="U64" i="9"/>
  <c r="V63" i="9"/>
  <c r="V64" i="9" s="1"/>
  <c r="V59" i="9" s="1"/>
  <c r="AN143" i="20"/>
  <c r="H174" i="20" s="1" a="1"/>
  <c r="AP141" i="20"/>
  <c r="H230" i="20" s="1"/>
  <c r="L174" i="20" a="1"/>
  <c r="T143" i="20"/>
  <c r="AP129" i="20"/>
  <c r="H218" i="20" s="1"/>
  <c r="U145" i="9"/>
  <c r="V144" i="9"/>
  <c r="V145" i="9" s="1"/>
  <c r="V140" i="9" s="1"/>
  <c r="AT86" i="15"/>
  <c r="F156" i="15"/>
  <c r="AO227" i="9"/>
  <c r="AF232" i="9"/>
  <c r="AF231" i="9"/>
  <c r="AF234" i="9" s="1"/>
  <c r="U227" i="9"/>
  <c r="V226" i="9"/>
  <c r="V227" i="9" s="1"/>
  <c r="V222" i="9" s="1"/>
  <c r="AU92" i="20" l="1"/>
  <c r="K161" i="20"/>
  <c r="K166" i="20" s="1"/>
  <c r="F174" i="20" s="1" a="1"/>
  <c r="AA47" i="9"/>
  <c r="Q29" i="9"/>
  <c r="D9" i="14" s="1"/>
  <c r="Q28" i="9"/>
  <c r="D8" i="14" s="1"/>
  <c r="X46" i="9"/>
  <c r="AA46" i="9"/>
  <c r="Q139" i="22"/>
  <c r="E170" i="22" s="1" a="1"/>
  <c r="AM125" i="22"/>
  <c r="H199" i="20"/>
  <c r="H187" i="20"/>
  <c r="H175" i="20"/>
  <c r="H200" i="20"/>
  <c r="H188" i="20"/>
  <c r="H176" i="20"/>
  <c r="H209" i="20"/>
  <c r="H195" i="20"/>
  <c r="H181" i="20"/>
  <c r="H208" i="20"/>
  <c r="H194" i="20"/>
  <c r="H180" i="20"/>
  <c r="H192" i="20"/>
  <c r="H207" i="20"/>
  <c r="H191" i="20"/>
  <c r="H174" i="20"/>
  <c r="H206" i="20"/>
  <c r="H190" i="20"/>
  <c r="H205" i="20"/>
  <c r="H189" i="20"/>
  <c r="H204" i="20"/>
  <c r="H182" i="20"/>
  <c r="H203" i="20"/>
  <c r="H179" i="20"/>
  <c r="H178" i="20"/>
  <c r="H177" i="20"/>
  <c r="H202" i="20"/>
  <c r="H201" i="20"/>
  <c r="H184" i="20"/>
  <c r="H183" i="20"/>
  <c r="H198" i="20"/>
  <c r="H186" i="20"/>
  <c r="H185" i="20"/>
  <c r="H197" i="20"/>
  <c r="H193" i="20"/>
  <c r="H196" i="20"/>
  <c r="Q126" i="15"/>
  <c r="BM97" i="15"/>
  <c r="I88" i="24"/>
  <c r="I95" i="24" s="1"/>
  <c r="F102" i="24" s="1" a="1"/>
  <c r="F163" i="15"/>
  <c r="C171" i="15" s="1" a="1"/>
  <c r="AV21" i="24"/>
  <c r="AT45" i="15"/>
  <c r="BG86" i="15"/>
  <c r="G174" i="15" s="1"/>
  <c r="AT120" i="15"/>
  <c r="C213" i="15" s="1" a="1"/>
  <c r="AV92" i="20"/>
  <c r="AA131" i="9"/>
  <c r="X130" i="9"/>
  <c r="AA130" i="9"/>
  <c r="F24" i="17"/>
  <c r="G24" i="17" s="1"/>
  <c r="AW92" i="20"/>
  <c r="Y210" i="9"/>
  <c r="AB211" i="9"/>
  <c r="AB210" i="9"/>
  <c r="L209" i="20"/>
  <c r="L197" i="20"/>
  <c r="L185" i="20"/>
  <c r="L174" i="20"/>
  <c r="L198" i="20"/>
  <c r="L186" i="20"/>
  <c r="L201" i="20"/>
  <c r="L187" i="20"/>
  <c r="L200" i="20"/>
  <c r="L184" i="20"/>
  <c r="L206" i="20"/>
  <c r="L190" i="20"/>
  <c r="L205" i="20"/>
  <c r="L189" i="20"/>
  <c r="L204" i="20"/>
  <c r="L188" i="20"/>
  <c r="L203" i="20"/>
  <c r="L183" i="20"/>
  <c r="L194" i="20"/>
  <c r="L193" i="20"/>
  <c r="L202" i="20"/>
  <c r="L176" i="20"/>
  <c r="L199" i="20"/>
  <c r="L175" i="20"/>
  <c r="L196" i="20"/>
  <c r="L195" i="20"/>
  <c r="L179" i="20"/>
  <c r="L177" i="20"/>
  <c r="L178" i="20"/>
  <c r="L207" i="20"/>
  <c r="L181" i="20"/>
  <c r="L192" i="20"/>
  <c r="L191" i="20"/>
  <c r="L182" i="20"/>
  <c r="L208" i="20"/>
  <c r="L180" i="20"/>
  <c r="I199" i="22"/>
  <c r="I187" i="22"/>
  <c r="I175" i="22"/>
  <c r="I205" i="22"/>
  <c r="I193" i="22"/>
  <c r="I181" i="22"/>
  <c r="I170" i="22"/>
  <c r="I203" i="22"/>
  <c r="I191" i="22"/>
  <c r="I179" i="22"/>
  <c r="I204" i="22"/>
  <c r="I188" i="22"/>
  <c r="I172" i="22"/>
  <c r="I190" i="22"/>
  <c r="I174" i="22"/>
  <c r="I189" i="22"/>
  <c r="I173" i="22"/>
  <c r="I198" i="22"/>
  <c r="I178" i="22"/>
  <c r="I197" i="22"/>
  <c r="I177" i="22"/>
  <c r="I192" i="22"/>
  <c r="I186" i="22"/>
  <c r="I185" i="22"/>
  <c r="I184" i="22"/>
  <c r="I183" i="22"/>
  <c r="I180" i="22"/>
  <c r="I176" i="22"/>
  <c r="I171" i="22"/>
  <c r="I200" i="22"/>
  <c r="I195" i="22"/>
  <c r="I196" i="22"/>
  <c r="I194" i="22"/>
  <c r="I202" i="22"/>
  <c r="I201" i="22"/>
  <c r="I182" i="22"/>
  <c r="T5" i="13" l="1"/>
  <c r="C224" i="15"/>
  <c r="G224" i="15" s="1"/>
  <c r="C213" i="15"/>
  <c r="G213" i="15" s="1"/>
  <c r="C226" i="15"/>
  <c r="G226" i="15" s="1"/>
  <c r="C214" i="15"/>
  <c r="G214" i="15" s="1"/>
  <c r="C225" i="15"/>
  <c r="G225" i="15" s="1"/>
  <c r="C221" i="15"/>
  <c r="G221" i="15" s="1"/>
  <c r="C220" i="15"/>
  <c r="G220" i="15" s="1"/>
  <c r="C223" i="15"/>
  <c r="G223" i="15" s="1"/>
  <c r="C222" i="15"/>
  <c r="G222" i="15" s="1"/>
  <c r="C219" i="15"/>
  <c r="G219" i="15" s="1"/>
  <c r="C218" i="15"/>
  <c r="G218" i="15" s="1"/>
  <c r="C227" i="15"/>
  <c r="G227" i="15" s="1"/>
  <c r="C217" i="15"/>
  <c r="G217" i="15" s="1"/>
  <c r="C215" i="15"/>
  <c r="C216" i="15"/>
  <c r="G216" i="15" s="1"/>
  <c r="E201" i="22"/>
  <c r="E189" i="22"/>
  <c r="K189" i="22" s="1"/>
  <c r="E177" i="22"/>
  <c r="K177" i="22" s="1"/>
  <c r="E195" i="22"/>
  <c r="K195" i="22" s="1"/>
  <c r="E183" i="22"/>
  <c r="K183" i="22" s="1"/>
  <c r="E171" i="22"/>
  <c r="K171" i="22" s="1"/>
  <c r="E205" i="22"/>
  <c r="K205" i="22" s="1"/>
  <c r="E193" i="22"/>
  <c r="K193" i="22" s="1"/>
  <c r="E194" i="22"/>
  <c r="K194" i="22" s="1"/>
  <c r="E179" i="22"/>
  <c r="K179" i="22" s="1"/>
  <c r="E197" i="22"/>
  <c r="K197" i="22" s="1"/>
  <c r="E181" i="22"/>
  <c r="K181" i="22" s="1"/>
  <c r="E196" i="22"/>
  <c r="K196" i="22" s="1"/>
  <c r="E180" i="22"/>
  <c r="K180" i="22" s="1"/>
  <c r="E192" i="22"/>
  <c r="K192" i="22" s="1"/>
  <c r="E174" i="22"/>
  <c r="E191" i="22"/>
  <c r="K191" i="22" s="1"/>
  <c r="E173" i="22"/>
  <c r="K173" i="22" s="1"/>
  <c r="E203" i="22"/>
  <c r="K203" i="22" s="1"/>
  <c r="E178" i="22"/>
  <c r="K178" i="22" s="1"/>
  <c r="E202" i="22"/>
  <c r="K202" i="22" s="1"/>
  <c r="E176" i="22"/>
  <c r="K176" i="22" s="1"/>
  <c r="E200" i="22"/>
  <c r="K200" i="22" s="1"/>
  <c r="E175" i="22"/>
  <c r="E199" i="22"/>
  <c r="K199" i="22" s="1"/>
  <c r="E172" i="22"/>
  <c r="K172" i="22" s="1"/>
  <c r="E198" i="22"/>
  <c r="K198" i="22" s="1"/>
  <c r="E204" i="22"/>
  <c r="K204" i="22" s="1"/>
  <c r="E170" i="22"/>
  <c r="K170" i="22" s="1"/>
  <c r="E190" i="22"/>
  <c r="K190" i="22" s="1"/>
  <c r="E185" i="22"/>
  <c r="K185" i="22" s="1"/>
  <c r="E188" i="22"/>
  <c r="K188" i="22" s="1"/>
  <c r="E187" i="22"/>
  <c r="K187" i="22" s="1"/>
  <c r="E186" i="22"/>
  <c r="K186" i="22" s="1"/>
  <c r="E182" i="22"/>
  <c r="K182" i="22" s="1"/>
  <c r="E184" i="22"/>
  <c r="K184" i="22" s="1"/>
  <c r="C53" i="14"/>
  <c r="E25" i="14"/>
  <c r="E9" i="14"/>
  <c r="D51" i="14"/>
  <c r="AW47" i="20"/>
  <c r="AW124" i="20"/>
  <c r="E17" i="14"/>
  <c r="C52" i="14"/>
  <c r="D52" i="14"/>
  <c r="E18" i="14"/>
  <c r="C51" i="14"/>
  <c r="E8" i="14"/>
  <c r="AV47" i="20"/>
  <c r="AV124" i="20"/>
  <c r="E26" i="14"/>
  <c r="D53" i="14"/>
  <c r="BI21" i="24"/>
  <c r="J105" i="24" s="1"/>
  <c r="AV55" i="24"/>
  <c r="F145" i="24" s="1" a="1"/>
  <c r="F200" i="20"/>
  <c r="N200" i="20" s="1"/>
  <c r="F188" i="20"/>
  <c r="N188" i="20" s="1"/>
  <c r="F176" i="20"/>
  <c r="N176" i="20" s="1"/>
  <c r="F201" i="20"/>
  <c r="N201" i="20" s="1"/>
  <c r="F189" i="20"/>
  <c r="N189" i="20" s="1"/>
  <c r="F177" i="20"/>
  <c r="N177" i="20" s="1"/>
  <c r="F204" i="20"/>
  <c r="N204" i="20" s="1"/>
  <c r="F190" i="20"/>
  <c r="N190" i="20" s="1"/>
  <c r="F203" i="20"/>
  <c r="N203" i="20" s="1"/>
  <c r="F187" i="20"/>
  <c r="N187" i="20" s="1"/>
  <c r="F174" i="20"/>
  <c r="N174" i="20" s="1"/>
  <c r="F195" i="20"/>
  <c r="N195" i="20" s="1"/>
  <c r="F179" i="20"/>
  <c r="N179" i="20" s="1"/>
  <c r="F194" i="20"/>
  <c r="N194" i="20" s="1"/>
  <c r="F178" i="20"/>
  <c r="N178" i="20" s="1"/>
  <c r="F209" i="20"/>
  <c r="N209" i="20" s="1"/>
  <c r="F193" i="20"/>
  <c r="N193" i="20" s="1"/>
  <c r="F175" i="20"/>
  <c r="N175" i="20" s="1"/>
  <c r="F208" i="20"/>
  <c r="N208" i="20" s="1"/>
  <c r="F192" i="20"/>
  <c r="N192" i="20" s="1"/>
  <c r="F191" i="20"/>
  <c r="N191" i="20" s="1"/>
  <c r="F186" i="20"/>
  <c r="N186" i="20" s="1"/>
  <c r="F183" i="20"/>
  <c r="N183" i="20" s="1"/>
  <c r="F182" i="20"/>
  <c r="N182" i="20" s="1"/>
  <c r="F207" i="20"/>
  <c r="N207" i="20" s="1"/>
  <c r="F181" i="20"/>
  <c r="N181" i="20" s="1"/>
  <c r="F206" i="20"/>
  <c r="N206" i="20" s="1"/>
  <c r="F180" i="20"/>
  <c r="N180" i="20" s="1"/>
  <c r="F202" i="20"/>
  <c r="N202" i="20" s="1"/>
  <c r="F198" i="20"/>
  <c r="N198" i="20" s="1"/>
  <c r="F199" i="20"/>
  <c r="N199" i="20" s="1"/>
  <c r="F205" i="20"/>
  <c r="N205" i="20" s="1"/>
  <c r="F197" i="20"/>
  <c r="N197" i="20" s="1"/>
  <c r="F196" i="20"/>
  <c r="N196" i="20" s="1"/>
  <c r="F184" i="20"/>
  <c r="N184" i="20" s="1"/>
  <c r="F185" i="20"/>
  <c r="N185" i="20" s="1"/>
  <c r="F127" i="24"/>
  <c r="F115" i="24"/>
  <c r="F103" i="24"/>
  <c r="F126" i="24"/>
  <c r="F114" i="24"/>
  <c r="F137" i="24"/>
  <c r="F125" i="24"/>
  <c r="F113" i="24"/>
  <c r="F102" i="24"/>
  <c r="F136" i="24"/>
  <c r="F124" i="24"/>
  <c r="F112" i="24"/>
  <c r="F135" i="24"/>
  <c r="F123" i="24"/>
  <c r="F111" i="24"/>
  <c r="F134" i="24"/>
  <c r="F122" i="24"/>
  <c r="F110" i="24"/>
  <c r="F133" i="24"/>
  <c r="F121" i="24"/>
  <c r="F109" i="24"/>
  <c r="F132" i="24"/>
  <c r="F120" i="24"/>
  <c r="F108" i="24"/>
  <c r="F131" i="24"/>
  <c r="F119" i="24"/>
  <c r="F107" i="24"/>
  <c r="F130" i="24"/>
  <c r="F118" i="24"/>
  <c r="F106" i="24"/>
  <c r="F129" i="24"/>
  <c r="F117" i="24"/>
  <c r="F105" i="24"/>
  <c r="F128" i="24"/>
  <c r="F116" i="24"/>
  <c r="F104" i="24"/>
  <c r="BN97" i="15"/>
  <c r="I171" i="15" s="1" a="1"/>
  <c r="BO32" i="24"/>
  <c r="BP32" i="24" s="1"/>
  <c r="L102" i="24" s="1" a="1"/>
  <c r="T60" i="24"/>
  <c r="Q140" i="15"/>
  <c r="E171" i="15" s="1" a="1"/>
  <c r="AM126" i="15"/>
  <c r="E215" i="15" s="1"/>
  <c r="C198" i="15"/>
  <c r="C186" i="15"/>
  <c r="C174" i="15"/>
  <c r="C200" i="15"/>
  <c r="C188" i="15"/>
  <c r="C176" i="15"/>
  <c r="C199" i="15"/>
  <c r="C187" i="15"/>
  <c r="C175" i="15"/>
  <c r="C204" i="15"/>
  <c r="C189" i="15"/>
  <c r="C203" i="15"/>
  <c r="C185" i="15"/>
  <c r="C171" i="15"/>
  <c r="C193" i="15"/>
  <c r="C173" i="15"/>
  <c r="C192" i="15"/>
  <c r="C172" i="15"/>
  <c r="C191" i="15"/>
  <c r="C190" i="15"/>
  <c r="C196" i="15"/>
  <c r="C195" i="15"/>
  <c r="C202" i="15"/>
  <c r="C201" i="15"/>
  <c r="C197" i="15"/>
  <c r="C194" i="15"/>
  <c r="C206" i="15"/>
  <c r="C184" i="15"/>
  <c r="C205" i="15"/>
  <c r="C183" i="15"/>
  <c r="C182" i="15"/>
  <c r="C181" i="15"/>
  <c r="C180" i="15"/>
  <c r="C179" i="15"/>
  <c r="C177" i="15"/>
  <c r="C178" i="15"/>
  <c r="BJ92" i="20"/>
  <c r="J179" i="20" s="1"/>
  <c r="AU47" i="20"/>
  <c r="AU124" i="20"/>
  <c r="I195" i="15" l="1"/>
  <c r="I183" i="15"/>
  <c r="I197" i="15"/>
  <c r="I185" i="15"/>
  <c r="I173" i="15"/>
  <c r="I196" i="15"/>
  <c r="I184" i="15"/>
  <c r="I172" i="15"/>
  <c r="I192" i="15"/>
  <c r="I177" i="15"/>
  <c r="I206" i="15"/>
  <c r="K206" i="15" s="1"/>
  <c r="I191" i="15"/>
  <c r="I176" i="15"/>
  <c r="I194" i="15"/>
  <c r="I175" i="15"/>
  <c r="I193" i="15"/>
  <c r="I174" i="15"/>
  <c r="I190" i="15"/>
  <c r="I171" i="15"/>
  <c r="I189" i="15"/>
  <c r="I204" i="15"/>
  <c r="I180" i="15"/>
  <c r="I203" i="15"/>
  <c r="I179" i="15"/>
  <c r="I199" i="15"/>
  <c r="I198" i="15"/>
  <c r="I188" i="15"/>
  <c r="I187" i="15"/>
  <c r="I181" i="15"/>
  <c r="I178" i="15"/>
  <c r="I202" i="15"/>
  <c r="I186" i="15"/>
  <c r="I182" i="15"/>
  <c r="I201" i="15"/>
  <c r="I200" i="15"/>
  <c r="K200" i="15" s="1"/>
  <c r="I205" i="15"/>
  <c r="F216" i="20" a="1"/>
  <c r="T74" i="24"/>
  <c r="H102" i="24" s="1" a="1"/>
  <c r="AP60" i="24"/>
  <c r="J147" i="24" s="1"/>
  <c r="L136" i="24"/>
  <c r="L124" i="24"/>
  <c r="L112" i="24"/>
  <c r="L135" i="24"/>
  <c r="L123" i="24"/>
  <c r="L111" i="24"/>
  <c r="L134" i="24"/>
  <c r="L122" i="24"/>
  <c r="L110" i="24"/>
  <c r="L133" i="24"/>
  <c r="L121" i="24"/>
  <c r="L109" i="24"/>
  <c r="L132" i="24"/>
  <c r="L120" i="24"/>
  <c r="L108" i="24"/>
  <c r="L131" i="24"/>
  <c r="L119" i="24"/>
  <c r="L107" i="24"/>
  <c r="L130" i="24"/>
  <c r="L118" i="24"/>
  <c r="L106" i="24"/>
  <c r="L129" i="24"/>
  <c r="L117" i="24"/>
  <c r="L105" i="24"/>
  <c r="L128" i="24"/>
  <c r="L116" i="24"/>
  <c r="L104" i="24"/>
  <c r="L127" i="24"/>
  <c r="L115" i="24"/>
  <c r="L103" i="24"/>
  <c r="L126" i="24"/>
  <c r="L114" i="24"/>
  <c r="L137" i="24"/>
  <c r="L125" i="24"/>
  <c r="L113" i="24"/>
  <c r="L102" i="24"/>
  <c r="K206" i="22"/>
  <c r="G215" i="15"/>
  <c r="F154" i="24"/>
  <c r="L154" i="24" s="1"/>
  <c r="P60" i="14" s="1"/>
  <c r="Y60" i="14" s="1"/>
  <c r="F153" i="24"/>
  <c r="L153" i="24" s="1"/>
  <c r="P59" i="14" s="1"/>
  <c r="Y59" i="14" s="1"/>
  <c r="F152" i="24"/>
  <c r="L152" i="24" s="1"/>
  <c r="P58" i="14" s="1"/>
  <c r="Y58" i="14" s="1"/>
  <c r="F151" i="24"/>
  <c r="L151" i="24" s="1"/>
  <c r="P57" i="14" s="1"/>
  <c r="Y57" i="14" s="1"/>
  <c r="F150" i="24"/>
  <c r="L150" i="24" s="1"/>
  <c r="P56" i="14" s="1"/>
  <c r="Y56" i="14" s="1"/>
  <c r="F149" i="24"/>
  <c r="L149" i="24" s="1"/>
  <c r="P55" i="14" s="1"/>
  <c r="Y55" i="14" s="1"/>
  <c r="F148" i="24"/>
  <c r="L148" i="24" s="1"/>
  <c r="P54" i="14" s="1"/>
  <c r="Y54" i="14" s="1"/>
  <c r="F159" i="24"/>
  <c r="L159" i="24" s="1"/>
  <c r="F147" i="24"/>
  <c r="F158" i="24"/>
  <c r="L158" i="24" s="1"/>
  <c r="P64" i="14" s="1"/>
  <c r="Y64" i="14" s="1"/>
  <c r="F146" i="24"/>
  <c r="L146" i="24" s="1"/>
  <c r="P52" i="14" s="1"/>
  <c r="Y52" i="14" s="1"/>
  <c r="F157" i="24"/>
  <c r="L157" i="24" s="1"/>
  <c r="P63" i="14" s="1"/>
  <c r="Y63" i="14" s="1"/>
  <c r="F156" i="24"/>
  <c r="L156" i="24" s="1"/>
  <c r="P62" i="14" s="1"/>
  <c r="Y62" i="14" s="1"/>
  <c r="F145" i="24"/>
  <c r="L145" i="24" s="1"/>
  <c r="P51" i="14" s="1"/>
  <c r="Y51" i="14" s="1"/>
  <c r="F155" i="24"/>
  <c r="L155" i="24" s="1"/>
  <c r="P61" i="14" s="1"/>
  <c r="Y61" i="14" s="1"/>
  <c r="K188" i="15"/>
  <c r="E197" i="15"/>
  <c r="E185" i="15"/>
  <c r="E173" i="15"/>
  <c r="E199" i="15"/>
  <c r="K199" i="15" s="1"/>
  <c r="E187" i="15"/>
  <c r="K187" i="15" s="1"/>
  <c r="E175" i="15"/>
  <c r="K175" i="15" s="1"/>
  <c r="E198" i="15"/>
  <c r="K198" i="15" s="1"/>
  <c r="E186" i="15"/>
  <c r="E174" i="15"/>
  <c r="E200" i="15"/>
  <c r="E182" i="15"/>
  <c r="E196" i="15"/>
  <c r="K196" i="15" s="1"/>
  <c r="E181" i="15"/>
  <c r="E193" i="15"/>
  <c r="E176" i="15"/>
  <c r="E192" i="15"/>
  <c r="E172" i="15"/>
  <c r="E191" i="15"/>
  <c r="E190" i="15"/>
  <c r="K190" i="15" s="1"/>
  <c r="E171" i="15"/>
  <c r="E188" i="15"/>
  <c r="E184" i="15"/>
  <c r="K184" i="15" s="1"/>
  <c r="E202" i="15"/>
  <c r="E201" i="15"/>
  <c r="K201" i="15" s="1"/>
  <c r="E195" i="15"/>
  <c r="K195" i="15" s="1"/>
  <c r="E194" i="15"/>
  <c r="K194" i="15" s="1"/>
  <c r="E206" i="15"/>
  <c r="E205" i="15"/>
  <c r="E177" i="15"/>
  <c r="E204" i="15"/>
  <c r="E183" i="15"/>
  <c r="K183" i="15" s="1"/>
  <c r="E180" i="15"/>
  <c r="E203" i="15"/>
  <c r="K203" i="15" s="1"/>
  <c r="E179" i="15"/>
  <c r="E189" i="15"/>
  <c r="E178" i="15"/>
  <c r="K178" i="15" s="1"/>
  <c r="K179" i="15" l="1"/>
  <c r="K186" i="15"/>
  <c r="K189" i="15"/>
  <c r="K204" i="15"/>
  <c r="K205" i="15"/>
  <c r="K191" i="15"/>
  <c r="K172" i="15"/>
  <c r="K173" i="15"/>
  <c r="K193" i="15"/>
  <c r="K185" i="15"/>
  <c r="K181" i="15"/>
  <c r="K197" i="15"/>
  <c r="K207" i="15" s="1"/>
  <c r="K177" i="15"/>
  <c r="K192" i="15"/>
  <c r="P65" i="14"/>
  <c r="Y65" i="14" s="1"/>
  <c r="FA161" i="9"/>
  <c r="FD161" i="9" s="1"/>
  <c r="K202" i="15"/>
  <c r="K182" i="15"/>
  <c r="K174" i="15"/>
  <c r="K176" i="15"/>
  <c r="K180" i="15"/>
  <c r="K171" i="15"/>
  <c r="H126" i="24"/>
  <c r="N126" i="24" s="1"/>
  <c r="H114" i="24"/>
  <c r="N114" i="24" s="1"/>
  <c r="H137" i="24"/>
  <c r="N137" i="24" s="1"/>
  <c r="H125" i="24"/>
  <c r="N125" i="24" s="1"/>
  <c r="H113" i="24"/>
  <c r="N113" i="24" s="1"/>
  <c r="H102" i="24"/>
  <c r="N102" i="24" s="1"/>
  <c r="H136" i="24"/>
  <c r="N136" i="24" s="1"/>
  <c r="H124" i="24"/>
  <c r="N124" i="24" s="1"/>
  <c r="H112" i="24"/>
  <c r="N112" i="24" s="1"/>
  <c r="H135" i="24"/>
  <c r="N135" i="24" s="1"/>
  <c r="H123" i="24"/>
  <c r="N123" i="24" s="1"/>
  <c r="H111" i="24"/>
  <c r="N111" i="24" s="1"/>
  <c r="H134" i="24"/>
  <c r="N134" i="24" s="1"/>
  <c r="H122" i="24"/>
  <c r="N122" i="24" s="1"/>
  <c r="H110" i="24"/>
  <c r="N110" i="24" s="1"/>
  <c r="H133" i="24"/>
  <c r="N133" i="24" s="1"/>
  <c r="H121" i="24"/>
  <c r="N121" i="24" s="1"/>
  <c r="H109" i="24"/>
  <c r="N109" i="24" s="1"/>
  <c r="H132" i="24"/>
  <c r="N132" i="24" s="1"/>
  <c r="H120" i="24"/>
  <c r="N120" i="24" s="1"/>
  <c r="H108" i="24"/>
  <c r="N108" i="24" s="1"/>
  <c r="H131" i="24"/>
  <c r="N131" i="24" s="1"/>
  <c r="H119" i="24"/>
  <c r="N119" i="24" s="1"/>
  <c r="H107" i="24"/>
  <c r="N107" i="24" s="1"/>
  <c r="H130" i="24"/>
  <c r="N130" i="24" s="1"/>
  <c r="H118" i="24"/>
  <c r="N118" i="24" s="1"/>
  <c r="H106" i="24"/>
  <c r="N106" i="24" s="1"/>
  <c r="H129" i="24"/>
  <c r="N129" i="24" s="1"/>
  <c r="H117" i="24"/>
  <c r="N117" i="24" s="1"/>
  <c r="H105" i="24"/>
  <c r="N105" i="24" s="1"/>
  <c r="H128" i="24"/>
  <c r="N128" i="24" s="1"/>
  <c r="H116" i="24"/>
  <c r="N116" i="24" s="1"/>
  <c r="H104" i="24"/>
  <c r="N104" i="24" s="1"/>
  <c r="H127" i="24"/>
  <c r="N127" i="24" s="1"/>
  <c r="H115" i="24"/>
  <c r="N115" i="24" s="1"/>
  <c r="H103" i="24"/>
  <c r="N103" i="24" s="1"/>
  <c r="F227" i="20"/>
  <c r="J227" i="20" s="1"/>
  <c r="F216" i="20"/>
  <c r="J216" i="20" s="1"/>
  <c r="F228" i="20"/>
  <c r="J228" i="20" s="1"/>
  <c r="F221" i="20"/>
  <c r="J221" i="20" s="1"/>
  <c r="F220" i="20"/>
  <c r="J220" i="20" s="1"/>
  <c r="F226" i="20"/>
  <c r="J226" i="20" s="1"/>
  <c r="F225" i="20"/>
  <c r="J225" i="20" s="1"/>
  <c r="F224" i="20"/>
  <c r="J224" i="20" s="1"/>
  <c r="F223" i="20"/>
  <c r="J223" i="20" s="1"/>
  <c r="F230" i="20"/>
  <c r="J230" i="20" s="1"/>
  <c r="F229" i="20"/>
  <c r="J229" i="20" s="1"/>
  <c r="F219" i="20"/>
  <c r="J219" i="20" s="1"/>
  <c r="F218" i="20"/>
  <c r="J218" i="20" s="1"/>
  <c r="F217" i="20"/>
  <c r="J217" i="20" s="1"/>
  <c r="F222" i="20"/>
  <c r="J222" i="20" s="1"/>
  <c r="L147" i="24"/>
  <c r="P53" i="14" s="1"/>
  <c r="Y53" i="14" s="1"/>
  <c r="O64" i="14" l="1"/>
  <c r="V64" i="14" s="1"/>
  <c r="M64" i="14"/>
  <c r="T64" i="14" s="1"/>
  <c r="O58" i="14"/>
  <c r="V58" i="14" s="1"/>
  <c r="M58" i="14"/>
  <c r="T58" i="14" s="1"/>
  <c r="O59" i="14"/>
  <c r="V59" i="14" s="1"/>
  <c r="M59" i="14"/>
  <c r="T59" i="14" s="1"/>
  <c r="O55" i="14"/>
  <c r="V55" i="14" s="1"/>
  <c r="M55" i="14"/>
  <c r="T55" i="14" s="1"/>
  <c r="O63" i="14"/>
  <c r="V63" i="14" s="1"/>
  <c r="M63" i="14"/>
  <c r="T63" i="14" s="1"/>
  <c r="O52" i="14"/>
  <c r="V52" i="14" s="1"/>
  <c r="M52" i="14"/>
  <c r="T52" i="14" s="1"/>
  <c r="O65" i="14"/>
  <c r="V65" i="14" s="1"/>
  <c r="M65" i="14"/>
  <c r="T65" i="14" s="1"/>
  <c r="O60" i="14"/>
  <c r="V60" i="14" s="1"/>
  <c r="M60" i="14"/>
  <c r="T60" i="14" s="1"/>
  <c r="O61" i="14"/>
  <c r="V61" i="14" s="1"/>
  <c r="M61" i="14"/>
  <c r="T61" i="14" s="1"/>
  <c r="N138" i="24"/>
  <c r="O56" i="14"/>
  <c r="V56" i="14" s="1"/>
  <c r="M56" i="14"/>
  <c r="T56" i="14" s="1"/>
  <c r="O57" i="14"/>
  <c r="V57" i="14" s="1"/>
  <c r="M57" i="14"/>
  <c r="T57" i="14" s="1"/>
  <c r="O51" i="14"/>
  <c r="V51" i="14" s="1"/>
  <c r="M51" i="14"/>
  <c r="T51" i="14" s="1"/>
  <c r="O53" i="14"/>
  <c r="V53" i="14" s="1"/>
  <c r="M53" i="14"/>
  <c r="T53" i="14" s="1"/>
  <c r="O62" i="14"/>
  <c r="V62" i="14" s="1"/>
  <c r="M62" i="14"/>
  <c r="T62" i="14" s="1"/>
  <c r="O54" i="14"/>
  <c r="V54" i="14" s="1"/>
  <c r="M54" i="14"/>
  <c r="T54" i="14" s="1"/>
</calcChain>
</file>

<file path=xl/sharedStrings.xml><?xml version="1.0" encoding="utf-8"?>
<sst xmlns="http://schemas.openxmlformats.org/spreadsheetml/2006/main" count="7495" uniqueCount="789">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</sst>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5">
    <font>
      <sz val="11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03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5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0" borderId="5" xfId="0" applyFont="1" applyBorder="1" applyAlignment="1">
      <alignment vertical="center"/>
    </xf>
    <xf numFmtId="0" fontId="1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164" fontId="6" fillId="0" borderId="0" xfId="0" applyNumberFormat="1" applyFont="1" applyAlignment="1">
      <alignment horizontal="center"/>
    </xf>
    <xf numFmtId="165" fontId="6" fillId="0" borderId="5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7" fontId="6" fillId="0" borderId="5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8" fontId="6" fillId="0" borderId="0" xfId="0" applyNumberFormat="1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6" fillId="0" borderId="19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top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Border="1" applyAlignment="1">
      <alignment wrapText="1"/>
    </xf>
    <xf numFmtId="0" fontId="16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169" fontId="6" fillId="0" borderId="5" xfId="0" applyNumberFormat="1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6" fillId="0" borderId="0" xfId="0" applyFont="1" applyAlignment="1">
      <alignment wrapText="1"/>
    </xf>
    <xf numFmtId="0" fontId="15" fillId="0" borderId="17" xfId="0" applyFont="1" applyBorder="1" applyAlignment="1">
      <alignment horizontal="center"/>
    </xf>
    <xf numFmtId="0" fontId="18" fillId="0" borderId="0" xfId="0" applyFont="1"/>
    <xf numFmtId="0" fontId="4" fillId="0" borderId="0" xfId="0" applyFont="1" applyAlignment="1">
      <alignment wrapText="1"/>
    </xf>
    <xf numFmtId="0" fontId="11" fillId="0" borderId="27" xfId="0" applyFont="1" applyBorder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 wrapText="1"/>
    </xf>
    <xf numFmtId="164" fontId="6" fillId="0" borderId="5" xfId="0" applyNumberFormat="1" applyFont="1" applyBorder="1" applyAlignment="1">
      <alignment horizontal="center"/>
    </xf>
    <xf numFmtId="0" fontId="1" fillId="0" borderId="28" xfId="0" applyFont="1" applyBorder="1" applyAlignment="1">
      <alignment horizontal="center" wrapText="1"/>
    </xf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2" fillId="0" borderId="16" xfId="0" applyFont="1" applyBorder="1" applyAlignment="1">
      <alignment horizontal="center" vertical="center" textRotation="90"/>
    </xf>
    <xf numFmtId="0" fontId="1" fillId="0" borderId="16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6" xfId="0" applyNumberFormat="1" applyFont="1" applyBorder="1" applyAlignment="1">
      <alignment horizontal="center"/>
    </xf>
    <xf numFmtId="2" fontId="6" fillId="0" borderId="37" xfId="0" applyNumberFormat="1" applyFont="1" applyBorder="1" applyAlignment="1">
      <alignment horizontal="center"/>
    </xf>
    <xf numFmtId="2" fontId="6" fillId="0" borderId="30" xfId="0" applyNumberFormat="1" applyFont="1" applyBorder="1" applyAlignment="1">
      <alignment horizontal="center"/>
    </xf>
    <xf numFmtId="170" fontId="6" fillId="0" borderId="5" xfId="0" applyNumberFormat="1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170" fontId="6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6" fillId="0" borderId="35" xfId="0" applyNumberFormat="1" applyFont="1" applyBorder="1" applyAlignment="1">
      <alignment horizontal="center"/>
    </xf>
    <xf numFmtId="2" fontId="15" fillId="0" borderId="31" xfId="0" applyNumberFormat="1" applyFont="1" applyBorder="1" applyAlignment="1">
      <alignment horizontal="center"/>
    </xf>
    <xf numFmtId="2" fontId="1" fillId="0" borderId="36" xfId="0" applyNumberFormat="1" applyFont="1" applyBorder="1" applyAlignment="1">
      <alignment horizontal="center"/>
    </xf>
    <xf numFmtId="2" fontId="1" fillId="0" borderId="29" xfId="0" applyNumberFormat="1" applyFont="1" applyBorder="1" applyAlignment="1">
      <alignment horizontal="center"/>
    </xf>
    <xf numFmtId="170" fontId="1" fillId="0" borderId="15" xfId="0" applyNumberFormat="1" applyFon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170" fontId="6" fillId="0" borderId="15" xfId="0" applyNumberFormat="1" applyFont="1" applyBorder="1" applyAlignment="1">
      <alignment horizontal="center"/>
    </xf>
    <xf numFmtId="2" fontId="6" fillId="0" borderId="15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1" fillId="0" borderId="5" xfId="0" applyNumberFormat="1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5" xfId="0" applyFont="1" applyBorder="1" applyAlignment="1">
      <alignment horizontal="center"/>
    </xf>
    <xf numFmtId="0" fontId="12" fillId="0" borderId="0" xfId="0" applyFont="1" applyAlignment="1">
      <alignment vertical="center" textRotation="90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6" fillId="0" borderId="4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72" fontId="6" fillId="0" borderId="0" xfId="0" applyNumberFormat="1" applyFont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23" fillId="0" borderId="0" xfId="0" applyFont="1" applyAlignment="1">
      <alignment vertical="center" textRotation="90"/>
    </xf>
    <xf numFmtId="172" fontId="6" fillId="0" borderId="15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11" fillId="0" borderId="0" xfId="0" applyFont="1"/>
    <xf numFmtId="0" fontId="5" fillId="0" borderId="6" xfId="0" applyFont="1" applyBorder="1" applyAlignment="1">
      <alignment horizontal="center"/>
    </xf>
    <xf numFmtId="2" fontId="6" fillId="0" borderId="33" xfId="0" applyNumberFormat="1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0" fontId="23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6" fillId="3" borderId="0" xfId="0" applyNumberFormat="1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textRotation="90" wrapText="1"/>
    </xf>
    <xf numFmtId="0" fontId="23" fillId="0" borderId="0" xfId="0" applyFont="1" applyAlignment="1">
      <alignment horizontal="center" vertical="center" textRotation="90"/>
    </xf>
    <xf numFmtId="170" fontId="6" fillId="0" borderId="37" xfId="0" applyNumberFormat="1" applyFont="1" applyBorder="1" applyAlignment="1">
      <alignment horizontal="center"/>
    </xf>
    <xf numFmtId="170" fontId="6" fillId="0" borderId="33" xfId="0" applyNumberFormat="1" applyFont="1" applyBorder="1" applyAlignment="1">
      <alignment horizontal="center"/>
    </xf>
    <xf numFmtId="0" fontId="27" fillId="0" borderId="0" xfId="0" applyFont="1" applyAlignment="1">
      <alignment vertical="center"/>
    </xf>
    <xf numFmtId="171" fontId="11" fillId="0" borderId="15" xfId="0" applyNumberFormat="1" applyFon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  <xf numFmtId="0" fontId="6" fillId="0" borderId="29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11" fontId="11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1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1" fillId="0" borderId="42" xfId="0" applyFont="1" applyBorder="1" applyAlignment="1">
      <alignment horizontal="center"/>
    </xf>
    <xf numFmtId="0" fontId="22" fillId="0" borderId="45" xfId="0" applyFont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9" fillId="0" borderId="35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19" fillId="0" borderId="37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42" xfId="0" applyFont="1" applyBorder="1" applyAlignment="1">
      <alignment horizontal="center"/>
    </xf>
    <xf numFmtId="0" fontId="35" fillId="0" borderId="0" xfId="0" applyFont="1"/>
    <xf numFmtId="0" fontId="35" fillId="16" borderId="45" xfId="0" applyFont="1" applyFill="1" applyBorder="1" applyAlignment="1">
      <alignment horizontal="center"/>
    </xf>
    <xf numFmtId="0" fontId="35" fillId="16" borderId="48" xfId="0" applyFont="1" applyFill="1" applyBorder="1" applyAlignment="1">
      <alignment horizontal="center"/>
    </xf>
    <xf numFmtId="0" fontId="35" fillId="16" borderId="49" xfId="0" applyFont="1" applyFill="1" applyBorder="1" applyAlignment="1">
      <alignment horizontal="center"/>
    </xf>
    <xf numFmtId="0" fontId="35" fillId="17" borderId="10" xfId="0" applyFont="1" applyFill="1" applyBorder="1" applyAlignment="1">
      <alignment horizontal="center"/>
    </xf>
    <xf numFmtId="0" fontId="35" fillId="17" borderId="27" xfId="0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11" borderId="31" xfId="0" applyFont="1" applyFill="1" applyBorder="1" applyAlignment="1">
      <alignment horizontal="center"/>
    </xf>
    <xf numFmtId="0" fontId="35" fillId="16" borderId="44" xfId="0" applyFont="1" applyFill="1" applyBorder="1" applyAlignment="1">
      <alignment horizontal="center"/>
    </xf>
    <xf numFmtId="0" fontId="35" fillId="17" borderId="0" xfId="0" applyFont="1" applyFill="1" applyAlignment="1">
      <alignment horizontal="center"/>
    </xf>
    <xf numFmtId="0" fontId="35" fillId="11" borderId="29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0" fontId="35" fillId="11" borderId="50" xfId="0" applyFont="1" applyFill="1" applyBorder="1" applyAlignment="1">
      <alignment horizontal="center"/>
    </xf>
    <xf numFmtId="0" fontId="35" fillId="11" borderId="2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6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6" fillId="20" borderId="0" xfId="0" applyFont="1" applyFill="1" applyAlignment="1">
      <alignment horizontal="center"/>
    </xf>
    <xf numFmtId="0" fontId="2" fillId="0" borderId="0" xfId="0" applyFont="1" applyAlignment="1">
      <alignment horizontal="center" textRotation="90"/>
    </xf>
    <xf numFmtId="2" fontId="6" fillId="20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right"/>
    </xf>
    <xf numFmtId="0" fontId="15" fillId="20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  <xf numFmtId="2" fontId="6" fillId="8" borderId="0" xfId="0" applyNumberFormat="1" applyFont="1" applyFill="1" applyAlignment="1">
      <alignment horizontal="center"/>
    </xf>
    <xf numFmtId="0" fontId="6" fillId="21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6" fillId="12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6" fillId="23" borderId="0" xfId="0" applyFon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2" fontId="6" fillId="24" borderId="0" xfId="0" applyNumberFormat="1" applyFont="1" applyFill="1" applyAlignment="1">
      <alignment horizontal="center"/>
    </xf>
    <xf numFmtId="2" fontId="6" fillId="25" borderId="0" xfId="0" applyNumberFormat="1" applyFont="1" applyFill="1" applyAlignment="1">
      <alignment horizontal="center"/>
    </xf>
    <xf numFmtId="0" fontId="27" fillId="27" borderId="0" xfId="0" applyFont="1" applyFill="1"/>
    <xf numFmtId="0" fontId="27" fillId="27" borderId="0" xfId="0" applyFont="1" applyFill="1" applyAlignment="1">
      <alignment horizontal="center"/>
    </xf>
    <xf numFmtId="0" fontId="4" fillId="0" borderId="0" xfId="0" applyFont="1" applyAlignment="1">
      <alignment horizontal="right"/>
    </xf>
    <xf numFmtId="0" fontId="4" fillId="8" borderId="0" xfId="0" applyFont="1" applyFill="1"/>
    <xf numFmtId="0" fontId="6" fillId="27" borderId="0" xfId="0" applyFont="1" applyFill="1"/>
    <xf numFmtId="0" fontId="37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2" fontId="6" fillId="9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15" borderId="3" xfId="0" applyFont="1" applyFill="1" applyBorder="1" applyAlignment="1">
      <alignment horizontal="center"/>
    </xf>
    <xf numFmtId="0" fontId="6" fillId="15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15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6" fillId="0" borderId="41" xfId="0" applyFont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29" borderId="7" xfId="0" applyFont="1" applyFill="1" applyBorder="1" applyAlignment="1">
      <alignment horizontal="center"/>
    </xf>
    <xf numFmtId="0" fontId="6" fillId="30" borderId="7" xfId="0" applyFont="1" applyFill="1" applyBorder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6" fillId="0" borderId="9" xfId="0" applyFont="1" applyBorder="1"/>
    <xf numFmtId="0" fontId="39" fillId="2" borderId="0" xfId="0" applyFont="1" applyFill="1" applyAlignment="1">
      <alignment vertical="center"/>
    </xf>
    <xf numFmtId="0" fontId="6" fillId="0" borderId="17" xfId="0" applyFont="1" applyBorder="1"/>
    <xf numFmtId="0" fontId="6" fillId="0" borderId="15" xfId="0" applyFont="1" applyBorder="1"/>
    <xf numFmtId="0" fontId="6" fillId="0" borderId="14" xfId="0" applyFont="1" applyBorder="1"/>
    <xf numFmtId="0" fontId="1" fillId="0" borderId="0" xfId="0" applyFont="1" applyAlignment="1">
      <alignment horizontal="center" wrapText="1"/>
    </xf>
    <xf numFmtId="0" fontId="6" fillId="0" borderId="5" xfId="0" applyFont="1" applyBorder="1"/>
    <xf numFmtId="0" fontId="41" fillId="0" borderId="0" xfId="0" applyFont="1" applyAlignment="1">
      <alignment horizontal="center"/>
    </xf>
    <xf numFmtId="0" fontId="33" fillId="0" borderId="0" xfId="0" applyFont="1"/>
    <xf numFmtId="0" fontId="6" fillId="31" borderId="0" xfId="0" applyFont="1" applyFill="1" applyAlignment="1">
      <alignment horizontal="center" vertical="center"/>
    </xf>
    <xf numFmtId="0" fontId="6" fillId="0" borderId="0" xfId="0" applyFont="1" applyAlignment="1">
      <alignment horizontal="right" vertical="center" textRotation="90"/>
    </xf>
    <xf numFmtId="0" fontId="6" fillId="0" borderId="0" xfId="0" applyFont="1" applyAlignment="1">
      <alignment horizontal="right" vertical="center"/>
    </xf>
    <xf numFmtId="0" fontId="6" fillId="32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6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7" xfId="0" applyFont="1" applyBorder="1" applyAlignment="1">
      <alignment horizontal="center" vertical="top" wrapText="1"/>
    </xf>
    <xf numFmtId="0" fontId="12" fillId="0" borderId="0" xfId="0" applyFont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6" fillId="0" borderId="7" xfId="0" applyFont="1" applyBorder="1" applyAlignment="1">
      <alignment horizontal="center" wrapText="1"/>
    </xf>
    <xf numFmtId="0" fontId="12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23" fillId="0" borderId="0" xfId="0" applyFont="1" applyAlignment="1">
      <alignment horizontal="center" vertical="center" textRotation="90" wrapText="1"/>
    </xf>
    <xf numFmtId="0" fontId="26" fillId="7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/>
    </xf>
    <xf numFmtId="0" fontId="27" fillId="9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textRotation="90" wrapText="1"/>
    </xf>
    <xf numFmtId="0" fontId="31" fillId="8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11" fillId="10" borderId="15" xfId="0" applyFont="1" applyFill="1" applyBorder="1" applyAlignment="1">
      <alignment horizontal="center"/>
    </xf>
    <xf numFmtId="0" fontId="23" fillId="0" borderId="0" xfId="0" applyFont="1" applyAlignment="1">
      <alignment horizontal="center" vertical="center" textRotation="90"/>
    </xf>
    <xf numFmtId="0" fontId="30" fillId="11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0" fontId="26" fillId="7" borderId="16" xfId="0" applyFont="1" applyFill="1" applyBorder="1" applyAlignment="1">
      <alignment horizontal="center" vertical="center"/>
    </xf>
    <xf numFmtId="0" fontId="27" fillId="9" borderId="15" xfId="0" applyFont="1" applyFill="1" applyBorder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16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3" fillId="4" borderId="0" xfId="0" applyFont="1" applyFill="1" applyAlignment="1">
      <alignment horizontal="center" vertical="center"/>
    </xf>
    <xf numFmtId="0" fontId="33" fillId="4" borderId="16" xfId="0" applyFont="1" applyFill="1" applyBorder="1" applyAlignment="1">
      <alignment horizontal="center" vertical="center"/>
    </xf>
    <xf numFmtId="0" fontId="2" fillId="10" borderId="15" xfId="0" applyFont="1" applyFill="1" applyBorder="1" applyAlignment="1">
      <alignment horizontal="center"/>
    </xf>
    <xf numFmtId="0" fontId="34" fillId="13" borderId="0" xfId="0" applyFont="1" applyFill="1" applyAlignment="1">
      <alignment horizontal="center" vertical="center"/>
    </xf>
    <xf numFmtId="0" fontId="34" fillId="13" borderId="16" xfId="0" applyFont="1" applyFill="1" applyBorder="1" applyAlignment="1">
      <alignment horizontal="center" vertical="center"/>
    </xf>
    <xf numFmtId="0" fontId="26" fillId="14" borderId="0" xfId="0" applyFont="1" applyFill="1" applyAlignment="1">
      <alignment horizontal="center" vertical="center"/>
    </xf>
    <xf numFmtId="0" fontId="2" fillId="10" borderId="17" xfId="0" applyFont="1" applyFill="1" applyBorder="1" applyAlignment="1">
      <alignment horizontal="center"/>
    </xf>
    <xf numFmtId="0" fontId="33" fillId="15" borderId="0" xfId="0" applyFont="1" applyFill="1" applyAlignment="1">
      <alignment horizontal="center" vertical="center"/>
    </xf>
    <xf numFmtId="0" fontId="33" fillId="15" borderId="16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26" fillId="14" borderId="16" xfId="0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 vertical="center" wrapText="1"/>
    </xf>
    <xf numFmtId="0" fontId="36" fillId="4" borderId="45" xfId="0" applyFont="1" applyFill="1" applyBorder="1" applyAlignment="1">
      <alignment horizontal="center" vertical="center"/>
    </xf>
    <xf numFmtId="0" fontId="36" fillId="4" borderId="46" xfId="0" applyFont="1" applyFill="1" applyBorder="1" applyAlignment="1">
      <alignment horizontal="center" vertical="center"/>
    </xf>
    <xf numFmtId="0" fontId="36" fillId="15" borderId="45" xfId="0" applyFont="1" applyFill="1" applyBorder="1" applyAlignment="1">
      <alignment horizontal="center" vertical="center"/>
    </xf>
    <xf numFmtId="0" fontId="36" fillId="15" borderId="44" xfId="0" applyFont="1" applyFill="1" applyBorder="1" applyAlignment="1">
      <alignment horizontal="center" vertical="center"/>
    </xf>
    <xf numFmtId="0" fontId="36" fillId="15" borderId="46" xfId="0" applyFont="1" applyFill="1" applyBorder="1" applyAlignment="1">
      <alignment horizontal="center" vertical="center"/>
    </xf>
    <xf numFmtId="0" fontId="36" fillId="18" borderId="45" xfId="0" applyFont="1" applyFill="1" applyBorder="1" applyAlignment="1">
      <alignment horizontal="center" vertical="center"/>
    </xf>
    <xf numFmtId="0" fontId="36" fillId="18" borderId="44" xfId="0" applyFont="1" applyFill="1" applyBorder="1" applyAlignment="1">
      <alignment horizontal="center" vertical="center"/>
    </xf>
    <xf numFmtId="0" fontId="36" fillId="18" borderId="46" xfId="0" applyFont="1" applyFill="1" applyBorder="1" applyAlignment="1">
      <alignment horizontal="center" vertical="center"/>
    </xf>
    <xf numFmtId="0" fontId="36" fillId="19" borderId="39" xfId="0" applyFont="1" applyFill="1" applyBorder="1" applyAlignment="1">
      <alignment horizontal="center" vertical="center"/>
    </xf>
    <xf numFmtId="0" fontId="36" fillId="19" borderId="42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5" fillId="12" borderId="0" xfId="0" applyFont="1" applyFill="1" applyAlignment="1">
      <alignment horizontal="center" vertical="center" textRotation="90"/>
    </xf>
    <xf numFmtId="0" fontId="15" fillId="4" borderId="0" xfId="0" applyFont="1" applyFill="1" applyAlignment="1">
      <alignment horizontal="center" vertical="center" textRotation="90"/>
    </xf>
    <xf numFmtId="0" fontId="15" fillId="15" borderId="0" xfId="0" applyFont="1" applyFill="1" applyAlignment="1">
      <alignment horizontal="center" vertical="center" textRotation="90"/>
    </xf>
    <xf numFmtId="0" fontId="39" fillId="2" borderId="0" xfId="0" applyFont="1" applyFill="1" applyAlignment="1">
      <alignment horizontal="center"/>
    </xf>
    <xf numFmtId="0" fontId="40" fillId="23" borderId="0" xfId="0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 textRotation="90"/>
    </xf>
    <xf numFmtId="0" fontId="33" fillId="0" borderId="0" xfId="0" applyFont="1" applyAlignment="1">
      <alignment horizontal="center"/>
    </xf>
    <xf numFmtId="0" fontId="0" fillId="0" borderId="0" xfId="0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AH1" zoomScale="173" workbookViewId="0">
      <selection activeCell="AH13" sqref="AE13:AH13"/>
    </sheetView>
  </sheetViews>
  <sheetFormatPr defaultColWidth="11.554687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1" t="s">
        <v>95</v>
      </c>
      <c r="S2" s="312"/>
      <c r="T2" s="311" t="s">
        <v>100</v>
      </c>
      <c r="U2" s="312"/>
      <c r="W2" s="311" t="s">
        <v>164</v>
      </c>
      <c r="X2" s="315"/>
      <c r="Y2" s="312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13" t="s">
        <v>305</v>
      </c>
      <c r="AJ2" s="313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14" t="s">
        <v>548</v>
      </c>
      <c r="AJ6" s="314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defaultColWidth="11.554687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18" t="s">
        <v>115</v>
      </c>
      <c r="P10" s="318"/>
      <c r="Q10" s="318"/>
      <c r="R10" s="318"/>
      <c r="S10" s="318"/>
      <c r="T10" s="318"/>
      <c r="U10" s="318"/>
      <c r="V10" s="318" t="s">
        <v>115</v>
      </c>
      <c r="W10" s="318"/>
      <c r="X10" s="318"/>
      <c r="Y10" s="318"/>
      <c r="Z10" s="318"/>
      <c r="AA10" s="318"/>
      <c r="AB10" s="318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18" t="s">
        <v>236</v>
      </c>
      <c r="P11" s="318"/>
      <c r="Q11" s="318"/>
      <c r="R11" s="311"/>
      <c r="S11" s="312"/>
      <c r="T11" s="317" t="s">
        <v>235</v>
      </c>
      <c r="U11" s="317"/>
      <c r="V11" s="318" t="str">
        <f>_xlfn.CONCAT(E19," ",C19," ","+"," ",E21," ",C21," ","--&gt;"," ",E22," ",C22," ","+"," ",E20*E21," ",C20)</f>
        <v>1.5 C + 1.5 O2 --&gt; 1.5 CO2 + 5.64 N2</v>
      </c>
      <c r="W11" s="318"/>
      <c r="X11" s="318"/>
      <c r="Y11" s="318"/>
      <c r="Z11" s="318"/>
      <c r="AA11" s="318"/>
      <c r="AB11" s="318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18" t="s">
        <v>156</v>
      </c>
      <c r="P12" s="318"/>
      <c r="Q12" s="318"/>
      <c r="R12" s="311"/>
      <c r="S12" s="312"/>
      <c r="T12" s="318" t="s">
        <v>155</v>
      </c>
      <c r="U12" s="318"/>
      <c r="V12" s="318" t="str">
        <f>_xlfn.CONCAT(E25," ",C25," ","+"," ",E26," ",C26," ","--&gt;"," ",E27," ",C27)</f>
        <v>1.5 CO2 + 1.5 C --&gt; 3 CO</v>
      </c>
      <c r="W12" s="318"/>
      <c r="X12" s="318"/>
      <c r="Y12" s="318"/>
      <c r="Z12" s="318"/>
      <c r="AA12" s="318"/>
      <c r="AB12" s="318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18" t="s">
        <v>157</v>
      </c>
      <c r="P13" s="318"/>
      <c r="Q13" s="318"/>
      <c r="R13" s="311"/>
      <c r="S13" s="312"/>
      <c r="T13" s="317" t="s">
        <v>158</v>
      </c>
      <c r="U13" s="317"/>
      <c r="V13" s="318" t="str">
        <f>_xlfn.CONCAT(E29," ",C29," ","+"," ",E30," ",C30," ","--&gt;"," ",E31," ",C31," ","+"," ",E32," ",C32)</f>
        <v>1 Fe2O3 + 3 CO --&gt; 2 Fe + 3 CO2</v>
      </c>
      <c r="W13" s="318"/>
      <c r="X13" s="318"/>
      <c r="Y13" s="318"/>
      <c r="Z13" s="318"/>
      <c r="AA13" s="318"/>
      <c r="AB13" s="318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18"/>
      <c r="P14" s="318"/>
      <c r="Q14" s="318"/>
      <c r="R14" s="311"/>
      <c r="S14" s="312"/>
      <c r="T14" s="318"/>
      <c r="U14" s="318"/>
      <c r="V14" s="318" t="str">
        <f>_xlfn.CONCAT(E36," ",C36," ","--&gt;"," ",E37," ",C37," ","+"," ",E39," ",C39)</f>
        <v>1 CaCO3 --&gt; 1 CaO + 0.0624775822865075 MgO</v>
      </c>
      <c r="W14" s="318"/>
      <c r="X14" s="318"/>
      <c r="Y14" s="318"/>
      <c r="Z14" s="318"/>
      <c r="AA14" s="318"/>
      <c r="AB14" s="318"/>
    </row>
    <row r="15" spans="1:28" ht="16.95" customHeight="1">
      <c r="O15" s="318" t="s">
        <v>159</v>
      </c>
      <c r="P15" s="318"/>
      <c r="Q15" s="318"/>
      <c r="R15" s="311"/>
      <c r="S15" s="312"/>
      <c r="T15" s="318" t="s">
        <v>160</v>
      </c>
      <c r="U15" s="318"/>
      <c r="V15" s="318" t="str">
        <f>_xlfn.CONCAT(E41," ",C41," ","+"," ",E42," ",C42," ","--&gt;"," ",E43," ",C43)</f>
        <v>1 CaO + 1 SiO2 --&gt; 1 CaSiO3</v>
      </c>
      <c r="W15" s="318"/>
      <c r="X15" s="318"/>
      <c r="Y15" s="318"/>
      <c r="Z15" s="318"/>
      <c r="AA15" s="318"/>
      <c r="AB15" s="318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18" t="s">
        <v>261</v>
      </c>
      <c r="P17" s="318"/>
      <c r="Q17" s="318"/>
      <c r="R17" s="318"/>
      <c r="S17" s="318"/>
      <c r="T17" s="318"/>
      <c r="U17" s="318"/>
      <c r="V17" s="318" t="s">
        <v>115</v>
      </c>
      <c r="W17" s="318"/>
      <c r="X17" s="318"/>
      <c r="Y17" s="318"/>
      <c r="Z17" s="318"/>
      <c r="AA17" s="318"/>
      <c r="AB17" s="318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18" t="s">
        <v>262</v>
      </c>
      <c r="P18" s="318"/>
      <c r="Q18" s="318"/>
      <c r="R18" s="318"/>
      <c r="S18" s="318"/>
      <c r="T18" s="318" t="s">
        <v>263</v>
      </c>
      <c r="U18" s="311"/>
      <c r="V18" s="329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9"/>
      <c r="X18" s="329"/>
      <c r="Y18" s="329"/>
      <c r="Z18" s="329"/>
      <c r="AA18" s="329"/>
      <c r="AB18" s="329"/>
    </row>
    <row r="19" spans="1:28" ht="16.05" customHeight="1">
      <c r="B19" s="330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29"/>
      <c r="W19" s="329"/>
      <c r="X19" s="329"/>
      <c r="Y19" s="329"/>
      <c r="Z19" s="329"/>
      <c r="AA19" s="329"/>
      <c r="AB19" s="329"/>
    </row>
    <row r="20" spans="1:28" ht="18" customHeight="1">
      <c r="A20" s="1"/>
      <c r="B20" s="331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2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3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4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35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35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35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35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36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37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39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40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35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30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0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35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35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14" t="s">
        <v>18</v>
      </c>
      <c r="C44" s="314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4" t="s">
        <v>276</v>
      </c>
      <c r="D47" s="324"/>
      <c r="E47" s="324"/>
      <c r="F47" s="324"/>
    </row>
    <row r="48" spans="2:23">
      <c r="C48" s="341"/>
      <c r="D48" s="341"/>
      <c r="E48" s="341"/>
      <c r="F48" s="341"/>
      <c r="H48" s="318" t="s">
        <v>69</v>
      </c>
      <c r="I48" s="318"/>
      <c r="J48" s="318"/>
      <c r="K48" s="318"/>
      <c r="L48" s="318"/>
      <c r="M48" s="318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18" t="s">
        <v>73</v>
      </c>
      <c r="I49" s="318"/>
      <c r="J49" s="318"/>
      <c r="K49" s="20"/>
      <c r="L49" s="317" t="s">
        <v>281</v>
      </c>
      <c r="M49" s="317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38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38"/>
      <c r="J51" s="338"/>
      <c r="K51" s="338"/>
      <c r="L51" s="338"/>
      <c r="M51" s="338"/>
    </row>
    <row r="52" spans="1:17" ht="16.2" customHeight="1">
      <c r="C52" s="24"/>
      <c r="H52" s="338"/>
      <c r="I52" s="338"/>
      <c r="J52" s="338"/>
      <c r="K52" s="338"/>
      <c r="L52" s="338"/>
      <c r="M52" s="338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42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19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27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19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27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27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4" t="s">
        <v>296</v>
      </c>
      <c r="C69" s="324"/>
      <c r="D69" s="324"/>
      <c r="E69" s="324"/>
      <c r="F69" s="324"/>
      <c r="G69" s="324"/>
      <c r="Y69" s="323" t="s">
        <v>514</v>
      </c>
      <c r="Z69" s="320"/>
      <c r="AA69" s="320"/>
      <c r="AB69" s="320"/>
      <c r="AC69" s="320"/>
      <c r="AD69" s="320"/>
      <c r="AE69" s="320"/>
      <c r="AF69" s="320"/>
    </row>
    <row r="70" spans="2:45">
      <c r="B70" s="325"/>
      <c r="C70" s="325"/>
      <c r="D70" s="325"/>
      <c r="E70" s="325"/>
      <c r="F70" s="325"/>
      <c r="G70" s="325"/>
      <c r="K70" s="14" t="s">
        <v>523</v>
      </c>
      <c r="Y70" s="323"/>
      <c r="Z70" s="320"/>
      <c r="AA70" s="320"/>
      <c r="AB70" s="320"/>
      <c r="AC70" s="320"/>
      <c r="AD70" s="320"/>
      <c r="AE70" s="320"/>
      <c r="AF70" s="320"/>
    </row>
    <row r="71" spans="2:45">
      <c r="E71" s="20"/>
      <c r="F71" s="20" t="s">
        <v>298</v>
      </c>
      <c r="G71" s="20" t="s">
        <v>298</v>
      </c>
      <c r="Y71" s="323"/>
      <c r="Z71" s="320"/>
      <c r="AA71" s="320"/>
      <c r="AB71" s="320"/>
      <c r="AC71" s="320"/>
      <c r="AD71" s="320"/>
      <c r="AE71" s="320"/>
      <c r="AF71" s="320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13"/>
      <c r="I78" s="313"/>
      <c r="J78" s="313"/>
      <c r="K78" s="313"/>
      <c r="L78" s="313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7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16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7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16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7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16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7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16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16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17.573545689492867</v>
      </c>
      <c r="I93" s="20">
        <f>mol_Coke/I92</f>
        <v>1.0706192082132631</v>
      </c>
      <c r="J93" s="20">
        <f>mol_Coke/J92</f>
        <v>199.25093819676914</v>
      </c>
      <c r="K93" s="20">
        <f>mol_Coke/K92</f>
        <v>1221.0453268589761</v>
      </c>
      <c r="L93" s="20">
        <f>mol_Coke/L92</f>
        <v>310.59681466890572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6.0922208137734024E-2</v>
      </c>
      <c r="I94" s="2">
        <v>1</v>
      </c>
      <c r="J94" s="2">
        <f>(J92*$I$93)/mol_Coke</f>
        <v>5.3732204119208661E-3</v>
      </c>
      <c r="K94" s="2">
        <f>(K92*$I$93)/mol_Coke</f>
        <v>8.7680545894830127E-4</v>
      </c>
      <c r="L94" s="2">
        <f>(L92*$I$93)/mol_Coke</f>
        <v>3.4469742046599429E-3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19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19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19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19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26" t="s">
        <v>504</v>
      </c>
      <c r="I103" s="326"/>
      <c r="J103" s="326"/>
      <c r="K103" s="326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21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16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21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16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21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16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21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16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21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16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21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16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21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21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21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21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21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13" t="s">
        <v>557</v>
      </c>
      <c r="E143" s="313"/>
      <c r="F143" s="313"/>
      <c r="G143" s="313"/>
      <c r="H143" s="313"/>
      <c r="I143" s="313"/>
      <c r="J143" s="313"/>
      <c r="K143" s="313"/>
      <c r="L143" s="313"/>
      <c r="M143" s="313"/>
      <c r="N143" s="313"/>
      <c r="O143" s="313"/>
      <c r="P143" s="313"/>
      <c r="Q143" s="313"/>
      <c r="R143" s="313"/>
      <c r="S143" s="313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28" t="s">
        <v>506</v>
      </c>
      <c r="D158" s="328"/>
      <c r="E158" s="328"/>
      <c r="F158" s="328"/>
      <c r="G158" s="328"/>
    </row>
    <row r="159" spans="1:30">
      <c r="B159" s="52" t="s">
        <v>358</v>
      </c>
      <c r="C159" s="320"/>
      <c r="D159" s="320"/>
      <c r="E159" s="320"/>
      <c r="F159" s="320"/>
      <c r="G159" s="320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20" t="s">
        <v>563</v>
      </c>
      <c r="C180" s="320"/>
      <c r="D180" s="320"/>
      <c r="E180" s="320"/>
      <c r="F180" s="320"/>
      <c r="G180" s="320"/>
    </row>
    <row r="181" spans="1:21">
      <c r="B181" s="320"/>
      <c r="C181" s="320"/>
      <c r="D181" s="320"/>
      <c r="E181" s="320"/>
      <c r="F181" s="320"/>
      <c r="G181" s="320"/>
    </row>
    <row r="182" spans="1:21">
      <c r="B182" s="320"/>
      <c r="C182" s="320"/>
      <c r="D182" s="320"/>
      <c r="E182" s="320"/>
      <c r="F182" s="320"/>
      <c r="G182" s="320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13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13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15.53789527070624</v>
      </c>
      <c r="CJ203" s="313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13"/>
    </row>
    <row r="205" spans="1:101">
      <c r="CJ205" s="313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3"/>
    </row>
    <row r="208" spans="1:101" ht="18" customHeight="1">
      <c r="B208" s="320" t="s">
        <v>392</v>
      </c>
      <c r="C208" s="320"/>
      <c r="D208" s="320"/>
      <c r="E208" s="320"/>
      <c r="G208" s="7" t="s">
        <v>66</v>
      </c>
      <c r="H208" s="7" t="s">
        <v>23</v>
      </c>
      <c r="J208" s="318" t="s">
        <v>69</v>
      </c>
      <c r="K208" s="318"/>
      <c r="L208" s="318"/>
      <c r="M208" s="318"/>
      <c r="N208" s="318"/>
      <c r="O208" s="318"/>
    </row>
    <row r="209" spans="1:88" ht="18" customHeight="1">
      <c r="B209" s="320"/>
      <c r="C209" s="320"/>
      <c r="D209" s="320"/>
      <c r="E209" s="320"/>
      <c r="G209" s="20">
        <v>3.76</v>
      </c>
      <c r="H209" s="20">
        <v>2</v>
      </c>
      <c r="J209" s="318" t="s">
        <v>394</v>
      </c>
      <c r="K209" s="318"/>
      <c r="L209" s="318"/>
      <c r="M209" s="20"/>
      <c r="N209" s="317" t="s">
        <v>74</v>
      </c>
      <c r="O209" s="317"/>
    </row>
    <row r="210" spans="1:88">
      <c r="B210" s="320"/>
      <c r="C210" s="320"/>
      <c r="D210" s="320"/>
      <c r="E210" s="320"/>
      <c r="J210" s="318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8"/>
      <c r="L210" s="318"/>
      <c r="M210" s="318"/>
      <c r="N210" s="318"/>
      <c r="O210" s="318"/>
      <c r="CD210" s="14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>
      <c r="B211" s="313" t="s">
        <v>507</v>
      </c>
      <c r="C211" s="313"/>
      <c r="D211" s="313"/>
      <c r="E211" s="313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13"/>
      <c r="BL216" s="313"/>
      <c r="BM216" s="313"/>
      <c r="BN216" s="313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13"/>
      <c r="BL217" s="313"/>
      <c r="BM217" s="313"/>
      <c r="BN217" s="313"/>
      <c r="CJ217" s="313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13"/>
      <c r="BQ218" s="14" t="e">
        <f>BS218*BT218</f>
        <v>#DIV/0!</v>
      </c>
      <c r="BT218" s="14" t="e">
        <f>O2_Naturalgas_molcoeff*BT230</f>
        <v>#DIV/0!</v>
      </c>
      <c r="CJ218" s="313"/>
    </row>
    <row r="219" spans="1:88">
      <c r="BO219" s="313"/>
      <c r="BQ219" s="14">
        <f>N2_for_coke_oven_comb</f>
        <v>0</v>
      </c>
      <c r="CJ219" s="313"/>
    </row>
    <row r="220" spans="1:88">
      <c r="CJ220" s="313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13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16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16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16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13" t="s">
        <v>376</v>
      </c>
      <c r="BL228" s="313"/>
      <c r="BM228" s="313"/>
      <c r="BN228" s="313"/>
    </row>
    <row r="229" spans="1:94">
      <c r="A229" s="316" t="s">
        <v>608</v>
      </c>
      <c r="B229" s="20" t="s">
        <v>135</v>
      </c>
      <c r="C229" s="14">
        <f>C223*MW_H</f>
        <v>7.0992995338357623E-2</v>
      </c>
      <c r="BK229" s="313"/>
      <c r="BL229" s="313"/>
      <c r="BM229" s="313"/>
      <c r="BN229" s="313"/>
    </row>
    <row r="230" spans="1:94">
      <c r="A230" s="316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22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20" t="s">
        <v>399</v>
      </c>
      <c r="C233" s="320"/>
      <c r="D233" s="320"/>
      <c r="E233" s="320"/>
      <c r="J233" s="318" t="s">
        <v>69</v>
      </c>
      <c r="K233" s="318"/>
      <c r="L233" s="318"/>
      <c r="M233" s="318"/>
      <c r="N233" s="318"/>
      <c r="O233" s="318"/>
    </row>
    <row r="234" spans="1:94" ht="22.05" customHeight="1">
      <c r="B234" s="320"/>
      <c r="C234" s="320"/>
      <c r="D234" s="320"/>
      <c r="E234" s="320"/>
      <c r="J234" s="318" t="s">
        <v>401</v>
      </c>
      <c r="K234" s="318"/>
      <c r="L234" s="318"/>
      <c r="M234" s="20"/>
      <c r="N234" s="317" t="s">
        <v>74</v>
      </c>
      <c r="O234" s="317"/>
      <c r="CJ234" s="313"/>
      <c r="CL234" s="14" t="e">
        <f>CO234*CN234</f>
        <v>#DIV/0!</v>
      </c>
      <c r="CO234" s="14" t="e">
        <f>H2O_Naturalgas_molcoeff*BT230</f>
        <v>#DIV/0!</v>
      </c>
    </row>
    <row r="235" spans="1:94">
      <c r="B235" s="320"/>
      <c r="C235" s="320"/>
      <c r="D235" s="320"/>
      <c r="E235" s="320"/>
      <c r="J235" s="318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8"/>
      <c r="L235" s="318"/>
      <c r="M235" s="318"/>
      <c r="N235" s="318"/>
      <c r="O235" s="318"/>
      <c r="CJ235" s="313"/>
      <c r="CL235" s="14" t="e">
        <f>CN235*CO235</f>
        <v>#DIV/0!</v>
      </c>
      <c r="CO235" s="14" t="e">
        <f>BT230</f>
        <v>#DIV/0!</v>
      </c>
    </row>
    <row r="236" spans="1:94" ht="19.95" customHeight="1">
      <c r="B236" s="313" t="s">
        <v>507</v>
      </c>
      <c r="C236" s="313"/>
      <c r="D236" s="313"/>
      <c r="E236" s="313"/>
      <c r="CJ236" s="313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20" t="s">
        <v>404</v>
      </c>
      <c r="C250" s="320"/>
      <c r="D250" s="320"/>
      <c r="E250" s="320"/>
      <c r="J250" s="318" t="s">
        <v>69</v>
      </c>
      <c r="K250" s="318"/>
      <c r="L250" s="318"/>
      <c r="M250" s="318"/>
      <c r="N250" s="318"/>
      <c r="O250" s="318"/>
      <c r="CJ250" s="313"/>
    </row>
    <row r="251" spans="1:88" ht="18" customHeight="1">
      <c r="B251" s="320"/>
      <c r="C251" s="320"/>
      <c r="D251" s="320"/>
      <c r="E251" s="320"/>
      <c r="J251" s="318" t="s">
        <v>406</v>
      </c>
      <c r="K251" s="318"/>
      <c r="L251" s="318"/>
      <c r="M251" s="20"/>
      <c r="N251" s="317" t="s">
        <v>74</v>
      </c>
      <c r="O251" s="317"/>
      <c r="CJ251" s="313"/>
    </row>
    <row r="252" spans="1:88">
      <c r="B252" s="320"/>
      <c r="C252" s="320"/>
      <c r="D252" s="320"/>
      <c r="E252" s="320"/>
      <c r="J252" s="318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8"/>
      <c r="L252" s="318"/>
      <c r="M252" s="318"/>
      <c r="N252" s="318"/>
      <c r="O252" s="318"/>
      <c r="CJ252" s="313"/>
    </row>
    <row r="253" spans="1:88">
      <c r="B253" s="313" t="s">
        <v>507</v>
      </c>
      <c r="C253" s="313"/>
      <c r="D253" s="313"/>
      <c r="E253" s="313"/>
      <c r="CJ253" s="313"/>
    </row>
    <row r="254" spans="1:88">
      <c r="CJ254" s="313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13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13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13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13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13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13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20" t="s">
        <v>403</v>
      </c>
      <c r="C266" s="320"/>
      <c r="D266" s="320"/>
      <c r="E266" s="320"/>
      <c r="J266" s="318" t="s">
        <v>69</v>
      </c>
      <c r="K266" s="318"/>
      <c r="L266" s="318"/>
      <c r="M266" s="318"/>
      <c r="N266" s="318"/>
      <c r="O266" s="318"/>
    </row>
    <row r="267" spans="1:88" ht="18" customHeight="1">
      <c r="B267" s="320"/>
      <c r="C267" s="320"/>
      <c r="D267" s="320"/>
      <c r="E267" s="320"/>
      <c r="J267" s="318" t="s">
        <v>73</v>
      </c>
      <c r="K267" s="318"/>
      <c r="L267" s="318"/>
      <c r="M267" s="20"/>
      <c r="N267" s="317" t="s">
        <v>74</v>
      </c>
      <c r="O267" s="317"/>
    </row>
    <row r="268" spans="1:88">
      <c r="B268" s="320"/>
      <c r="C268" s="320"/>
      <c r="D268" s="320"/>
      <c r="E268" s="320"/>
      <c r="J268" s="318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8"/>
      <c r="L268" s="318"/>
      <c r="M268" s="318"/>
      <c r="N268" s="318"/>
      <c r="O268" s="318"/>
    </row>
    <row r="269" spans="1:88">
      <c r="B269" s="313" t="s">
        <v>507</v>
      </c>
      <c r="C269" s="313"/>
      <c r="D269" s="313"/>
      <c r="E269" s="313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16" t="s">
        <v>609</v>
      </c>
      <c r="B283" s="20" t="s">
        <v>480</v>
      </c>
      <c r="C283" s="14">
        <f>C280/C281</f>
        <v>0.33567230039130802</v>
      </c>
    </row>
    <row r="284" spans="1:13">
      <c r="A284" s="316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94"/>
  <sheetViews>
    <sheetView tabSelected="1" topLeftCell="BM116" zoomScale="65" zoomScaleNormal="25" workbookViewId="0">
      <selection activeCell="BP75" sqref="BP75"/>
    </sheetView>
  </sheetViews>
  <sheetFormatPr defaultColWidth="11.554687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67" t="s">
        <v>285</v>
      </c>
      <c r="Q23" s="367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68"/>
      <c r="Q24" s="368"/>
    </row>
    <row r="25" spans="14:66" ht="16.05" customHeight="1">
      <c r="P25" s="345" t="s">
        <v>269</v>
      </c>
      <c r="Q25" s="98" t="s">
        <v>245</v>
      </c>
      <c r="AO25" s="355" t="s">
        <v>346</v>
      </c>
      <c r="AP25" s="355"/>
      <c r="AQ25" s="355"/>
      <c r="AR25" s="355"/>
      <c r="AS25" s="355"/>
      <c r="AT25" s="355"/>
      <c r="AU25" s="355"/>
      <c r="BH25" s="355" t="s">
        <v>350</v>
      </c>
      <c r="BI25" s="355"/>
      <c r="BJ25" s="355"/>
      <c r="BK25" s="355"/>
      <c r="BL25" s="355"/>
      <c r="BM25" s="355"/>
      <c r="BN25" s="355"/>
    </row>
    <row r="26" spans="14:66">
      <c r="P26" s="346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62" t="s">
        <v>332</v>
      </c>
      <c r="F42" s="362"/>
      <c r="G42" s="362"/>
      <c r="H42" s="362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72" t="s">
        <v>325</v>
      </c>
      <c r="X42" s="372"/>
      <c r="Y42" s="372"/>
      <c r="Z42" s="372"/>
      <c r="AA42" s="372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72" t="s">
        <v>455</v>
      </c>
      <c r="AQ42" s="372"/>
      <c r="AR42" s="372"/>
      <c r="AS42" s="372"/>
      <c r="AT42" s="372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72" t="s">
        <v>351</v>
      </c>
      <c r="BJ42" s="372"/>
      <c r="BK42" s="372"/>
      <c r="BL42" s="372"/>
      <c r="BM42" s="372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62"/>
      <c r="F43" s="362"/>
      <c r="G43" s="362"/>
      <c r="H43" s="362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78"/>
      <c r="X43" s="378"/>
      <c r="Y43" s="378"/>
      <c r="Z43" s="378"/>
      <c r="AA43" s="378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72"/>
      <c r="AQ43" s="372"/>
      <c r="AR43" s="372"/>
      <c r="AS43" s="372"/>
      <c r="AT43" s="372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72"/>
      <c r="BJ43" s="372"/>
      <c r="BK43" s="372"/>
      <c r="BL43" s="372"/>
      <c r="BM43" s="372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76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45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45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77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46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46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43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43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43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43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43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43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43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43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43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43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43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>
        <f>SUM(BR46:BR47)</f>
        <v>0.21977250000000001</v>
      </c>
      <c r="BS48" s="14">
        <f>SUM(BS46:BS47)</f>
        <v>7496.9290510914179</v>
      </c>
      <c r="BT48" s="18">
        <f t="array" ref="BT48">SUM(BP46:BP47*BT46:BT47) / BP48</f>
        <v>-834.48831000000007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43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43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43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43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43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43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43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43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43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>
        <f>SUM(M46:M51)</f>
        <v>0.47896953999999997</v>
      </c>
      <c r="N52" s="23">
        <f>SUM(N46:N51)</f>
        <v>7624.8433874224093</v>
      </c>
      <c r="O52" s="18">
        <f t="array" ref="O52">SUM(K46:K51*O46:O51) / K52</f>
        <v>-841.69623437072971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>
        <f>SUM(AF46:AF51)</f>
        <v>0.47896953999999997</v>
      </c>
      <c r="AG52" s="23">
        <f>SUM(AG46:AG51)</f>
        <v>7624.8433874224093</v>
      </c>
      <c r="AH52" s="18">
        <f t="array" ref="AH52">SUM(AD46:AD51*AH46:AH51) / AD52</f>
        <v>-841.69623437072971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>
        <f>SUM(AY46:AY51)</f>
        <v>0.47896953999999997</v>
      </c>
      <c r="AZ52" s="23">
        <f>SUM(AZ46:AZ51)</f>
        <v>7624.8433874224093</v>
      </c>
      <c r="BA52" s="18">
        <f t="array" ref="BA52">SUM(AW46:AW51*BA46:BA51) / AW52</f>
        <v>-841.69623437072971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43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43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48" t="s">
        <v>386</v>
      </c>
      <c r="C61" s="348"/>
      <c r="D61" s="348"/>
      <c r="E61" s="348"/>
      <c r="F61" s="348"/>
      <c r="G61" s="348"/>
      <c r="H61" s="348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43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61"/>
      <c r="C62" s="361"/>
      <c r="D62" s="361"/>
      <c r="E62" s="361"/>
      <c r="F62" s="361"/>
      <c r="G62" s="361"/>
      <c r="H62" s="361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43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>
        <f>SUM(BR57:BR62)</f>
        <v>0.25919703999999999</v>
      </c>
      <c r="BS63" s="23">
        <f>SUM(BS57:BS62)</f>
        <v>127.91433633099219</v>
      </c>
      <c r="BT63" s="18">
        <f t="array" ref="BT63">SUM(BP59:BP62*BT59:BT62) / BP63</f>
        <v>-1454.2261001517452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43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43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43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43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18">
        <f t="array" ref="AH70">SUM(AD67:AD69*AH67:AH69) / AD70</f>
        <v>-99.008821849873215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787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7" t="s">
        <v>782</v>
      </c>
      <c r="BQ72" s="307" t="s">
        <v>265</v>
      </c>
      <c r="BR72" s="308" t="s">
        <v>250</v>
      </c>
      <c r="BS72" s="308" t="s">
        <v>783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7" t="s">
        <v>47</v>
      </c>
      <c r="BQ73" s="307" t="s">
        <v>62</v>
      </c>
      <c r="BR73" s="307" t="s">
        <v>91</v>
      </c>
      <c r="BS73" s="307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48" t="s">
        <v>414</v>
      </c>
      <c r="F74" s="348"/>
      <c r="G74" s="348"/>
      <c r="H74" s="348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9">
        <f>'MCC_hM_RUVY_matrices_mat_level '!L151</f>
        <v>2097717.26361016</v>
      </c>
      <c r="BQ74" s="309">
        <v>1448.15</v>
      </c>
      <c r="BR74" s="309">
        <f>1-(T_0/BQ74)</f>
        <v>0.79422021199461379</v>
      </c>
      <c r="BS74" s="309">
        <f>BP74*BR74</f>
        <v>1666049.4498092225</v>
      </c>
      <c r="BU74" s="21"/>
      <c r="BV74" s="21"/>
      <c r="BW74" s="21"/>
      <c r="BX74" s="21"/>
      <c r="BY74" s="21"/>
      <c r="BZ74" s="21"/>
    </row>
    <row r="75" spans="2:78" ht="18" customHeight="1">
      <c r="E75" s="348"/>
      <c r="F75" s="348"/>
      <c r="G75" s="348"/>
      <c r="H75" s="348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788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43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43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>
        <f>SUM(M76:M77)</f>
        <v>6.0012280000000001E-2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48" t="s">
        <v>410</v>
      </c>
      <c r="DU103" s="348"/>
      <c r="DV103" s="348"/>
      <c r="DW103" s="348"/>
      <c r="DX103" s="348"/>
      <c r="DY103" s="348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61"/>
      <c r="DU104" s="361"/>
      <c r="DV104" s="361"/>
      <c r="DW104" s="361"/>
      <c r="DX104" s="361"/>
      <c r="DY104" s="361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73" t="s">
        <v>346</v>
      </c>
      <c r="AP110" s="369"/>
      <c r="AQ110" s="369"/>
      <c r="AR110" s="369"/>
      <c r="AS110" s="369"/>
      <c r="AT110" s="369"/>
      <c r="AU110" s="369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69" t="s">
        <v>350</v>
      </c>
      <c r="BH110" s="369"/>
      <c r="BI110" s="369"/>
      <c r="BJ110" s="369"/>
      <c r="BK110" s="369"/>
      <c r="BL110" s="369"/>
      <c r="BM110" s="369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74" t="s">
        <v>285</v>
      </c>
      <c r="Q111" s="374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75"/>
      <c r="Q112" s="375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45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46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69" t="s">
        <v>352</v>
      </c>
      <c r="EQ114" s="369"/>
      <c r="ER114" s="369"/>
      <c r="ES114" s="369"/>
      <c r="ET114" s="369"/>
      <c r="EU114" s="369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48" t="s">
        <v>376</v>
      </c>
      <c r="DU116" s="348"/>
      <c r="DV116" s="348"/>
      <c r="DW116" s="348"/>
      <c r="DX116" s="348"/>
      <c r="DY116" s="348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61"/>
      <c r="DU117" s="361"/>
      <c r="DV117" s="361"/>
      <c r="DW117" s="361"/>
      <c r="DX117" s="361"/>
      <c r="DY117" s="361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62" t="s">
        <v>413</v>
      </c>
      <c r="F126" s="362"/>
      <c r="G126" s="362"/>
      <c r="H126" s="362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0" t="s">
        <v>326</v>
      </c>
      <c r="X126" s="370"/>
      <c r="Y126" s="370"/>
      <c r="Z126" s="370"/>
      <c r="AA126" s="370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0" t="s">
        <v>435</v>
      </c>
      <c r="AR126" s="370"/>
      <c r="AS126" s="370"/>
      <c r="AT126" s="370"/>
      <c r="AU126" s="370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0" t="s">
        <v>348</v>
      </c>
      <c r="BK126" s="370"/>
      <c r="BL126" s="370"/>
      <c r="BM126" s="370"/>
      <c r="BN126" s="370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0" t="s">
        <v>349</v>
      </c>
      <c r="CD126" s="370"/>
      <c r="CE126" s="370"/>
      <c r="CF126" s="370"/>
      <c r="CG126" s="370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57" t="s">
        <v>76</v>
      </c>
      <c r="DT126" s="357"/>
      <c r="DU126" s="357"/>
      <c r="DV126" s="357"/>
      <c r="DW126" s="357"/>
      <c r="DX126" s="357"/>
      <c r="DY126" s="357"/>
      <c r="EG126" s="14" t="s">
        <v>445</v>
      </c>
      <c r="EL126" s="109">
        <f>EB134</f>
        <v>1314.2879334772852</v>
      </c>
      <c r="EM126" s="110">
        <f>EM134</f>
        <v>6682782.3361421349</v>
      </c>
      <c r="EN126" s="347" t="s">
        <v>337</v>
      </c>
      <c r="EO126" s="347"/>
      <c r="EP126" s="347"/>
      <c r="EQ126" s="347"/>
      <c r="ER126" s="347"/>
      <c r="ES126" s="347"/>
      <c r="ET126" s="347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47" t="s">
        <v>331</v>
      </c>
      <c r="FO126" s="347"/>
      <c r="FP126" s="347"/>
      <c r="FQ126" s="347"/>
      <c r="FR126" s="347"/>
      <c r="FS126" s="347"/>
      <c r="FT126" s="347"/>
    </row>
    <row r="127" spans="5:176" ht="16.2" customHeight="1">
      <c r="E127" s="362"/>
      <c r="F127" s="362"/>
      <c r="G127" s="362"/>
      <c r="H127" s="362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71"/>
      <c r="X127" s="371"/>
      <c r="Y127" s="371"/>
      <c r="Z127" s="371"/>
      <c r="AA127" s="371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0"/>
      <c r="AR127" s="370"/>
      <c r="AS127" s="370"/>
      <c r="AT127" s="370"/>
      <c r="AU127" s="370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0"/>
      <c r="BK127" s="370"/>
      <c r="BL127" s="370"/>
      <c r="BM127" s="370"/>
      <c r="BN127" s="370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0"/>
      <c r="CD127" s="370"/>
      <c r="CE127" s="370"/>
      <c r="CF127" s="370"/>
      <c r="CG127" s="370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57"/>
      <c r="DT127" s="357"/>
      <c r="DU127" s="357"/>
      <c r="DV127" s="357"/>
      <c r="DW127" s="357"/>
      <c r="DX127" s="357"/>
      <c r="DY127" s="357"/>
      <c r="EN127" s="347"/>
      <c r="EO127" s="347"/>
      <c r="EP127" s="347"/>
      <c r="EQ127" s="347"/>
      <c r="ER127" s="347"/>
      <c r="ES127" s="347"/>
      <c r="ET127" s="347"/>
      <c r="EY127" s="1"/>
      <c r="EZ127" s="1"/>
      <c r="FA127" s="1"/>
      <c r="FB127" s="1"/>
      <c r="FC127" s="1"/>
      <c r="FD127" s="1"/>
      <c r="FE127" s="1"/>
      <c r="FF127" s="1"/>
      <c r="FG127" s="1"/>
      <c r="FN127" s="347"/>
      <c r="FO127" s="347"/>
      <c r="FP127" s="347"/>
      <c r="FQ127" s="347"/>
      <c r="FR127" s="347"/>
      <c r="FS127" s="347"/>
      <c r="FT127" s="347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45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45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45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45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57"/>
      <c r="DT128" s="357"/>
      <c r="DU128" s="357"/>
      <c r="DV128" s="357"/>
      <c r="DW128" s="357"/>
      <c r="DX128" s="357"/>
      <c r="DY128" s="357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47"/>
      <c r="EO128" s="347"/>
      <c r="EP128" s="347"/>
      <c r="EQ128" s="347"/>
      <c r="ER128" s="347"/>
      <c r="ES128" s="347"/>
      <c r="ET128" s="347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47"/>
      <c r="FO128" s="347"/>
      <c r="FP128" s="347"/>
      <c r="FQ128" s="347"/>
      <c r="FR128" s="347"/>
      <c r="FS128" s="347"/>
      <c r="FT128" s="347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46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46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46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46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58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49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51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51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51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51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59"/>
      <c r="DX130" s="96" t="s">
        <v>77</v>
      </c>
      <c r="DY130" s="21"/>
      <c r="DZ130" s="351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0.20286330971780439</v>
      </c>
      <c r="EI130" s="113">
        <f>LN(EH130)</f>
        <v>-1.5952228778868696</v>
      </c>
      <c r="EJ130" s="113">
        <f>RT0*EI130</f>
        <v>-3.9522795360119272</v>
      </c>
      <c r="EK130" s="113">
        <f>EG130+EJ130</f>
        <v>13.406120463988147</v>
      </c>
      <c r="EL130" s="113">
        <f>EK130*EH130</f>
        <v>2.7196099678002228</v>
      </c>
      <c r="EM130" s="113">
        <f>$EE$134*EL130</f>
        <v>73966.620551809072</v>
      </c>
      <c r="EO130" s="137" t="s">
        <v>47</v>
      </c>
      <c r="EP130" s="194" t="s">
        <v>47</v>
      </c>
      <c r="EQ130" s="194" t="s">
        <v>83</v>
      </c>
      <c r="ER130" s="350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51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51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51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51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55594.067320963368</v>
      </c>
      <c r="DV131" s="17">
        <f>EL126-CV126-CV206-BZ42</f>
        <v>0</v>
      </c>
      <c r="DW131" s="99" t="s">
        <v>489</v>
      </c>
      <c r="DX131" s="195">
        <f>EM126/(CW126+CW206+CA42)</f>
        <v>0.99174963463121601</v>
      </c>
      <c r="DY131" s="21"/>
      <c r="DZ131" s="351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7.2784311102701241E-2</v>
      </c>
      <c r="EI131" s="115">
        <f t="shared" ref="EI131:EI133" si="47">LN(EH131)</f>
        <v>-2.6202548538354575</v>
      </c>
      <c r="EJ131" s="115">
        <f>RT0*EI131</f>
        <v>-6.4918700587268221</v>
      </c>
      <c r="EK131" s="115">
        <f t="shared" ref="EK131:EK134" si="48">EG131+EJ131</f>
        <v>-4.9658700587267548</v>
      </c>
      <c r="EL131" s="115">
        <f t="shared" ref="EL131:EL133" si="49">EK131*EH131</f>
        <v>-0.36143743124995742</v>
      </c>
      <c r="EM131" s="115">
        <f>$EE$134*EL131</f>
        <v>-9830.1983177795246</v>
      </c>
      <c r="EO131" s="196">
        <f>FM141+FM104</f>
        <v>472084.51440660493</v>
      </c>
      <c r="EP131" s="157">
        <f>SUM(EM101,EM114,EM126,EM140,EM152)-(FM126+FM141+FM104)</f>
        <v>7253543.9652409712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>
        <f>SUM(M130:M131)</f>
        <v>0.18440139999999999</v>
      </c>
      <c r="N132" s="144">
        <f>SUM(N130:N131)</f>
        <v>2103.2296895721047</v>
      </c>
      <c r="O132" s="18">
        <f t="array" ref="O132">SUM(K130:K131*O130:O131) / K132</f>
        <v>-1202.01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>
        <f>SUM(AG130:AG131)</f>
        <v>0.18440139999999999</v>
      </c>
      <c r="AH132" s="144">
        <f>SUM(AH130:AH131)</f>
        <v>2103.2296895721047</v>
      </c>
      <c r="AI132" s="18">
        <f t="array" ref="AI132">SUM(AE130:AE131*AI130:AI131) / AE132</f>
        <v>-1202.01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>
        <f>SUM(AZ130:AZ131)</f>
        <v>0.18440139999999999</v>
      </c>
      <c r="BA132" s="144">
        <f>SUM(BA130:BA131)</f>
        <v>2103.2296895721047</v>
      </c>
      <c r="BB132" s="18">
        <f t="array" ref="BB132">SUM(AX130:AX131*BB130:BB131) / AX132</f>
        <v>-1202.01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>
        <f>SUM(BS130:BS131)</f>
        <v>0.18440139999999999</v>
      </c>
      <c r="BT132" s="144">
        <f>SUM(BT130:BT131)</f>
        <v>2103.2296895721047</v>
      </c>
      <c r="BU132" s="18">
        <f t="array" ref="BU132">SUM(BQ130:BQ131*BU130:BU131) / BQ132</f>
        <v>-1202.01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EM130/(CW126+CW206+CA42)</f>
        <v>1.0976920273227081E-2</v>
      </c>
      <c r="DY132" s="21"/>
      <c r="DZ132" s="351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7.2784311102701241E-2</v>
      </c>
      <c r="EI132" s="115">
        <f t="shared" si="47"/>
        <v>-2.6202548538354575</v>
      </c>
      <c r="EJ132" s="115">
        <f>RT0*EI132</f>
        <v>-6.4918700587268221</v>
      </c>
      <c r="EK132" s="115">
        <f t="shared" si="48"/>
        <v>115.76612994127311</v>
      </c>
      <c r="EL132" s="115">
        <f t="shared" si="49"/>
        <v>8.4259580168013581</v>
      </c>
      <c r="EM132" s="115">
        <f>$EE$134*EL132</f>
        <v>229165.08131433709</v>
      </c>
      <c r="EP132" s="21"/>
      <c r="EQ132" s="21"/>
      <c r="ER132" s="100" t="s">
        <v>318</v>
      </c>
      <c r="ES132" s="190">
        <f>FM130/SUM(EU117,EM152,EM140,EM126,EM114,EM101)</f>
        <v>0.34074255379728524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51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217.63525920401193</v>
      </c>
      <c r="EE133" s="107">
        <f>mol_C_to_BF</f>
        <v>17721.029348224434</v>
      </c>
      <c r="EF133" s="107">
        <f>(NCV_dry_anthrocite*MW_Coke)</f>
        <v>6546468.5968566788</v>
      </c>
      <c r="EG133" s="107">
        <f>(b_ch_coke*EB133)/EE133</f>
        <v>361.62056363730647</v>
      </c>
      <c r="EH133" s="107">
        <f>EE133/$EE$134</f>
        <v>0.65156806807679313</v>
      </c>
      <c r="EI133" s="115">
        <f t="shared" si="47"/>
        <v>-0.42837340886205988</v>
      </c>
      <c r="EJ133" s="115">
        <f>RT0*EI133</f>
        <v>-1.0613259633411913</v>
      </c>
      <c r="EK133" s="115">
        <f t="shared" si="48"/>
        <v>360.5592376739653</v>
      </c>
      <c r="EL133" s="115">
        <f t="shared" si="49"/>
        <v>234.92888591846685</v>
      </c>
      <c r="EM133" s="115">
        <f>$EE$134*EL133</f>
        <v>6389480.8325937679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>
        <f>SUM(ED130:ED133)</f>
        <v>217.91110910401193</v>
      </c>
      <c r="EE134" s="112">
        <f>SUM(EE130:EE133)</f>
        <v>27197.510462001112</v>
      </c>
      <c r="EF134" s="18">
        <f t="array" ref="EF134">SUM(EB130:EB133*EF130:EF133) / EB134</f>
        <v>1011848.1879043626</v>
      </c>
      <c r="EG134" s="112">
        <f t="array" ref="EG134">SUM(EG130:EG133*EH130:EH133)</f>
        <v>248.1513276669431</v>
      </c>
      <c r="EH134" s="112">
        <f>SUM(EH130:EH133)</f>
        <v>1</v>
      </c>
      <c r="EI134" s="112"/>
      <c r="EJ134" s="112">
        <f t="array" ref="EJ134">SUM(EJ130:EJ133*EH130:EH133)</f>
        <v>-2.4383111951246583</v>
      </c>
      <c r="EK134" s="112">
        <f t="shared" si="48"/>
        <v>245.71301647181843</v>
      </c>
      <c r="EL134" s="112">
        <f>SUM(EL130:EL133)</f>
        <v>245.71301647181846</v>
      </c>
      <c r="EM134" s="112">
        <f>SUM(EM130:EM133)</f>
        <v>6682782.3361421349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48" t="s">
        <v>386</v>
      </c>
      <c r="C137" s="348"/>
      <c r="D137" s="348"/>
      <c r="E137" s="348"/>
      <c r="F137" s="348"/>
      <c r="G137" s="348"/>
      <c r="H137" s="348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61"/>
      <c r="C138" s="361"/>
      <c r="D138" s="361"/>
      <c r="E138" s="361"/>
      <c r="F138" s="361"/>
      <c r="G138" s="361"/>
      <c r="H138" s="36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48" t="s">
        <v>414</v>
      </c>
      <c r="BL142" s="348"/>
      <c r="BM142" s="348"/>
      <c r="BN142" s="348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43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48" t="s">
        <v>414</v>
      </c>
      <c r="DW142" s="348"/>
      <c r="DX142" s="348"/>
      <c r="DY142" s="348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48"/>
      <c r="BL143" s="348"/>
      <c r="BM143" s="348"/>
      <c r="BN143" s="348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43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48"/>
      <c r="DW143" s="348"/>
      <c r="DX143" s="348"/>
      <c r="DY143" s="348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43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43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43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43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43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18">
        <f t="array" ref="CP145">SUM(CL142:CL144*CP142:CP144) / CL145</f>
        <v>-125.87204049624027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43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43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43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>
        <f>SUM(BS144:BS145)</f>
        <v>6.0012280000000001E-2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>
        <f>SUM(ED144:ED145)</f>
        <v>6.0012280000000001E-2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43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43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85.459771332449549</v>
      </c>
      <c r="ER147" s="33">
        <f>FE147</f>
        <v>85.459771332449534</v>
      </c>
      <c r="ES147" s="14">
        <f t="shared" si="59"/>
        <v>0</v>
      </c>
      <c r="EZ147" s="343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43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43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18">
        <f t="array" ref="AI149">SUM(AE146:AE148*AI146:AI148) / AE149</f>
        <v>-98.84370786785361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>
        <f>SUM(FD145:FD148)</f>
        <v>0.15410336000000002</v>
      </c>
      <c r="FE149" s="144">
        <f>SUM(FE145:FE148)</f>
        <v>115958.37141217491</v>
      </c>
      <c r="FF149" s="18">
        <f t="array" ref="FF149">SUM(FB145:FB148*FF145:FF148) / FB149</f>
        <v>-126.30390709179704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784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48" t="s">
        <v>387</v>
      </c>
      <c r="C153" s="348"/>
      <c r="D153" s="348"/>
      <c r="E153" s="348"/>
      <c r="F153" s="348"/>
      <c r="G153" s="348"/>
      <c r="H153" s="348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7" t="s">
        <v>782</v>
      </c>
      <c r="CK153" s="307" t="s">
        <v>265</v>
      </c>
      <c r="CL153" s="308" t="s">
        <v>250</v>
      </c>
      <c r="CM153" s="308" t="s">
        <v>783</v>
      </c>
    </row>
    <row r="154" spans="2:169" ht="18" customHeight="1">
      <c r="B154" s="361"/>
      <c r="C154" s="361"/>
      <c r="D154" s="361"/>
      <c r="E154" s="361"/>
      <c r="F154" s="361"/>
      <c r="G154" s="361"/>
      <c r="H154" s="361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48" t="s">
        <v>376</v>
      </c>
      <c r="BL154" s="348"/>
      <c r="BM154" s="348"/>
      <c r="BN154" s="348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7" t="s">
        <v>47</v>
      </c>
      <c r="CK154" s="307" t="s">
        <v>62</v>
      </c>
      <c r="CL154" s="307" t="s">
        <v>91</v>
      </c>
      <c r="CM154" s="307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48"/>
      <c r="BL155" s="348"/>
      <c r="BM155" s="348"/>
      <c r="BN155" s="348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9">
        <f>'MCC_hM_RUVY_matrices_mat_level '!L154</f>
        <v>879425.91463045357</v>
      </c>
      <c r="CK155" s="309">
        <f>CE125</f>
        <v>1173.1500000000001</v>
      </c>
      <c r="CL155" s="309">
        <f>1-(T_0/CK155)</f>
        <v>0.74598303712227765</v>
      </c>
      <c r="CM155" s="309">
        <f>CJ155*CL155</f>
        <v>656036.81472006266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52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781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52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52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52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7" t="s">
        <v>782</v>
      </c>
      <c r="FB159" s="307" t="s">
        <v>265</v>
      </c>
      <c r="FC159" s="308" t="s">
        <v>250</v>
      </c>
      <c r="FD159" s="308" t="s">
        <v>783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>
        <f>0.7*DH241</f>
        <v>5.8897524E-2</v>
      </c>
      <c r="EE160" s="18">
        <f>SUM(EE156:EE159)</f>
        <v>10414.928346987426</v>
      </c>
      <c r="EF160" s="18">
        <f t="array" ref="EF160">SUM(EB156:EB159*EF156:EF159) / EB160</f>
        <v>-23.917987170512156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7" t="s">
        <v>47</v>
      </c>
      <c r="FB160" s="307" t="s">
        <v>62</v>
      </c>
      <c r="FC160" s="307" t="s">
        <v>91</v>
      </c>
      <c r="FD160" s="307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9">
        <f>'MCC_hM_RUVY_matrices_mat_level '!L159</f>
        <v>9363636.6135623064</v>
      </c>
      <c r="FB161" s="309">
        <v>1144.261</v>
      </c>
      <c r="FC161" s="309">
        <f>1-(T_0/FB161)</f>
        <v>0.73956990581694204</v>
      </c>
      <c r="FD161" s="309">
        <f>FA161*FC161</f>
        <v>6925063.848396345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48" t="s">
        <v>414</v>
      </c>
      <c r="F165" s="348"/>
      <c r="G165" s="348"/>
      <c r="H165" s="348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48"/>
      <c r="F166" s="348"/>
      <c r="G166" s="348"/>
      <c r="H166" s="348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43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43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>
        <f>SUM(M167:M168)</f>
        <v>6.0012280000000001E-2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55" t="s">
        <v>345</v>
      </c>
      <c r="X182" s="355"/>
      <c r="Y182" s="355"/>
      <c r="Z182" s="355"/>
      <c r="AA182" s="355"/>
      <c r="AB182" s="355"/>
      <c r="AC182" s="355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55" t="s">
        <v>346</v>
      </c>
      <c r="AP187" s="355"/>
      <c r="AQ187" s="355"/>
      <c r="AR187" s="355"/>
      <c r="AS187" s="355"/>
      <c r="AT187" s="355"/>
      <c r="AU187" s="355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55" t="s">
        <v>347</v>
      </c>
      <c r="BH187" s="355"/>
      <c r="BI187" s="355"/>
      <c r="BJ187" s="355"/>
      <c r="BK187" s="355"/>
      <c r="BL187" s="355"/>
      <c r="BM187" s="355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63" t="s">
        <v>285</v>
      </c>
      <c r="Q189" s="363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364"/>
      <c r="Q190" s="364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45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46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65" t="s">
        <v>398</v>
      </c>
      <c r="X195" s="366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26" t="s">
        <v>336</v>
      </c>
      <c r="Q206" s="326"/>
      <c r="R206" s="326"/>
      <c r="S206" s="21"/>
      <c r="T206" s="21"/>
      <c r="U206" s="177">
        <f>K218</f>
        <v>298.6148747230165</v>
      </c>
      <c r="V206" s="175">
        <f>V218</f>
        <v>8850991.3601140417</v>
      </c>
      <c r="W206" s="344" t="s">
        <v>327</v>
      </c>
      <c r="X206" s="344"/>
      <c r="Y206" s="344"/>
      <c r="Z206" s="344"/>
      <c r="AA206" s="344"/>
      <c r="AB206" s="344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44" t="s">
        <v>434</v>
      </c>
      <c r="AR206" s="344"/>
      <c r="AS206" s="344"/>
      <c r="AT206" s="344"/>
      <c r="AU206" s="344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44" t="s">
        <v>362</v>
      </c>
      <c r="BK206" s="344"/>
      <c r="BL206" s="344"/>
      <c r="BM206" s="344"/>
      <c r="BN206" s="344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44" t="s">
        <v>344</v>
      </c>
      <c r="CE206" s="344"/>
      <c r="CF206" s="344"/>
      <c r="CG206" s="344"/>
      <c r="CH206" s="344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44"/>
      <c r="X207" s="344"/>
      <c r="Y207" s="344"/>
      <c r="Z207" s="344"/>
      <c r="AA207" s="344"/>
      <c r="AB207" s="344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44"/>
      <c r="AR207" s="344"/>
      <c r="AS207" s="344"/>
      <c r="AT207" s="344"/>
      <c r="AU207" s="344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44"/>
      <c r="BK207" s="344"/>
      <c r="BL207" s="344"/>
      <c r="BM207" s="344"/>
      <c r="BN207" s="344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60"/>
      <c r="CE207" s="360"/>
      <c r="CF207" s="360"/>
      <c r="CG207" s="360"/>
      <c r="CH207" s="360"/>
      <c r="CI207" s="162"/>
      <c r="CU207" s="21"/>
      <c r="CV207" s="21"/>
    </row>
    <row r="208" spans="5:101" ht="19.2" customHeight="1">
      <c r="E208" s="348" t="s">
        <v>356</v>
      </c>
      <c r="F208" s="348"/>
      <c r="G208" s="348"/>
      <c r="H208" s="348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45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45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45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45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48"/>
      <c r="F209" s="348"/>
      <c r="G209" s="348"/>
      <c r="H209" s="348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46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46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46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79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217.63525920401193</v>
      </c>
      <c r="CO210" s="19">
        <f>mol_Coke</f>
        <v>17721.029348224434</v>
      </c>
      <c r="CP210" s="19">
        <f>(NCV_dry_anthrocite*MW_Coke)</f>
        <v>6546468.5968566788</v>
      </c>
      <c r="CQ210" s="170">
        <f>(b_ch_coke*CL210 )/mol_Coke</f>
        <v>361.62056363730647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361.62056363730647</v>
      </c>
      <c r="CV210" s="188">
        <f>CU210*CR210</f>
        <v>361.62056363730647</v>
      </c>
      <c r="CW210" s="19">
        <f>CV210*CO211</f>
        <v>6408288.6211381694</v>
      </c>
    </row>
    <row r="211" spans="2:101" ht="16.95" customHeight="1">
      <c r="I211" s="356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56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56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56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217.63525920401193</v>
      </c>
      <c r="CO211" s="18">
        <f>SUM(CO204:CO210)</f>
        <v>17721.029348224434</v>
      </c>
      <c r="CP211" s="18">
        <f>SUM(CL210*CP210) / CL211</f>
        <v>6546468.5968566798</v>
      </c>
      <c r="CQ211" s="18"/>
      <c r="CR211" s="18"/>
      <c r="CS211" s="18"/>
      <c r="CT211" s="18"/>
      <c r="CU211" s="18"/>
      <c r="CV211" s="18">
        <f>SUM(CV210)</f>
        <v>361.62056363730647</v>
      </c>
      <c r="CW211" s="18">
        <f>SUM(CW210)</f>
        <v>6408288.6211381694</v>
      </c>
    </row>
    <row r="212" spans="2:101" ht="18" customHeight="1">
      <c r="I212" s="356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56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56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56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56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56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56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56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56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56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56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56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56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56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56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56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56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56" t="s">
        <v>297</v>
      </c>
      <c r="X216" s="21"/>
      <c r="Y216" s="1" t="s">
        <v>477</v>
      </c>
      <c r="Z216" s="1" t="s">
        <v>477</v>
      </c>
      <c r="AA216" s="1" t="s">
        <v>477</v>
      </c>
      <c r="AC216" s="356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56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56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56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>
        <f>SUM(M210:M217)</f>
        <v>754.33705407660659</v>
      </c>
      <c r="N218" s="23">
        <f>SUM(N210:N217)</f>
        <v>53587.719182451103</v>
      </c>
      <c r="O218" s="18">
        <f t="array" ref="O218">SUM(K210:K217*O210:O217) / K218</f>
        <v>23054812.906863328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56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>
        <f>SUM(AG210:AG217)</f>
        <v>754.33705407660659</v>
      </c>
      <c r="AH218" s="18">
        <f>SUM(AH210:AH217)</f>
        <v>53587.719182451103</v>
      </c>
      <c r="AI218" s="18">
        <f t="array" ref="AI218">SUM(AE210:AE217*AI210:AI217) / AE218</f>
        <v>23054812.906863328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>
        <f>SUM(AZ210:AZ217)</f>
        <v>754.33705407660659</v>
      </c>
      <c r="BA218" s="18">
        <f>SUM(BA210:BA217)</f>
        <v>53587.719182451103</v>
      </c>
      <c r="BB218" s="18">
        <f t="array" ref="BB218">SUM(AX210:AX217*BB210:BB217) / AX218</f>
        <v>23054812.906863328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>
        <f>SUM(BS210:BS217)</f>
        <v>754.33705407660659</v>
      </c>
      <c r="BT218" s="18">
        <f>SUM(BT210:BT217)</f>
        <v>53587.719182451103</v>
      </c>
      <c r="BU218" s="18">
        <f t="array" ref="BU218">SUM(BQ210:BQ217*BU210:BU217) / BQ218</f>
        <v>23054812.906863328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56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56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56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48" t="s">
        <v>386</v>
      </c>
      <c r="C222" s="348"/>
      <c r="D222" s="348"/>
      <c r="E222" s="348"/>
      <c r="F222" s="348"/>
      <c r="G222" s="348"/>
      <c r="H222" s="348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56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61"/>
      <c r="C223" s="361"/>
      <c r="D223" s="361"/>
      <c r="E223" s="361"/>
      <c r="F223" s="361"/>
      <c r="G223" s="361"/>
      <c r="H223" s="36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56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56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56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56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55" t="s">
        <v>347</v>
      </c>
      <c r="CZ226" s="355"/>
      <c r="DA226" s="355"/>
      <c r="DB226" s="355"/>
      <c r="DC226" s="355"/>
      <c r="DD226" s="355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2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56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56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>
        <f>SUM(CN222:CN228)</f>
        <v>0.57429051399999997</v>
      </c>
      <c r="CO229" s="18">
        <f>SUM(CO222:CO228)</f>
        <v>331.64065710187856</v>
      </c>
      <c r="CP229" s="18">
        <f t="array" ref="CP229">SUM(CL222:CL228*CP222:CP228) / CL229</f>
        <v>-1089.7720000000002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43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43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43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44" t="s">
        <v>514</v>
      </c>
      <c r="CZ233" s="344"/>
      <c r="DA233" s="344"/>
      <c r="DB233" s="344"/>
      <c r="DC233" s="344"/>
      <c r="DL233" s="14" t="s">
        <v>515</v>
      </c>
      <c r="DP233" s="177">
        <f>DF241</f>
        <v>46.099804713468714</v>
      </c>
      <c r="DQ233" s="175">
        <f>DQ241</f>
        <v>4043367.3234254471</v>
      </c>
      <c r="DS233" s="344" t="s">
        <v>516</v>
      </c>
      <c r="DT233" s="344"/>
      <c r="DU233" s="344"/>
      <c r="DV233" s="344"/>
      <c r="DW233" s="344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53" t="s">
        <v>331</v>
      </c>
      <c r="FJ233" s="354"/>
      <c r="FK233" s="354"/>
      <c r="FL233" s="354"/>
      <c r="FM233" s="354"/>
    </row>
    <row r="234" spans="2:169" ht="18" customHeight="1">
      <c r="U234" s="179" t="s">
        <v>1</v>
      </c>
      <c r="V234" s="178" t="s">
        <v>0</v>
      </c>
      <c r="AC234" s="343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18">
        <f t="array" ref="AI234">SUM(AE231:AE233*AI231:AI233) / AE234</f>
        <v>-99.008821849873215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48" t="s">
        <v>414</v>
      </c>
      <c r="BL234" s="348"/>
      <c r="BM234" s="348"/>
      <c r="BN234" s="348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44"/>
      <c r="CZ234" s="344"/>
      <c r="DA234" s="344"/>
      <c r="DB234" s="344"/>
      <c r="DC234" s="344"/>
      <c r="DS234" s="344"/>
      <c r="DT234" s="344"/>
      <c r="DU234" s="344"/>
      <c r="DV234" s="344"/>
      <c r="DW234" s="344"/>
      <c r="FI234" s="354"/>
      <c r="FJ234" s="354"/>
      <c r="FK234" s="354"/>
      <c r="FL234" s="354"/>
      <c r="FM234" s="354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48"/>
      <c r="BL235" s="348"/>
      <c r="BM235" s="348"/>
      <c r="BN235" s="348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58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58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54"/>
      <c r="FJ235" s="354"/>
      <c r="FK235" s="354"/>
      <c r="FL235" s="354"/>
      <c r="FM235" s="354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56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59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59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56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51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51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52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48" t="s">
        <v>414</v>
      </c>
      <c r="F238" s="348"/>
      <c r="G238" s="348"/>
      <c r="H238" s="348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>
        <f>SUM(BS236:BS237)</f>
        <v>6.0012280000000001E-2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43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51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51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52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48"/>
      <c r="F239" s="348"/>
      <c r="G239" s="348"/>
      <c r="H239" s="348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43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51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51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52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43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43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51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51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52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43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CJ241" s="343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>
        <f>SUM(DH237:DH240)</f>
        <v>8.4139320000000004E-2</v>
      </c>
      <c r="DI241" s="18">
        <f>SUM(DI237:DI240)</f>
        <v>14878.469067124899</v>
      </c>
      <c r="DJ241" s="18">
        <f t="array" ref="DJ241">SUM(DF237:DF240*DJ237:DJ240) / DF241</f>
        <v>-23.917987170512152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>
        <f>SUM(EC237:EC240)</f>
        <v>8.4139320000000004E-2</v>
      </c>
      <c r="ED241" s="18">
        <f>SUM(ED237:ED240)</f>
        <v>14878.469067124899</v>
      </c>
      <c r="EE241" s="18">
        <f t="array" ref="EE241">SUM(EA237:EA240*EE237:EE240) / EA241</f>
        <v>-23.917987170512152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/>
      <c r="EY241" s="18">
        <f>SUM(EY237:EY240)</f>
        <v>4463.5407201374701</v>
      </c>
      <c r="EZ241" s="18">
        <f t="array" ref="EZ241">SUM(EV237:EV240*EZ237:EZ240) / EV241</f>
        <v>-23.917987170512156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>
        <f>SUM(M240:M241)</f>
        <v>6.0012280000000001E-2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CA242" s="179" t="s">
        <v>1</v>
      </c>
      <c r="CB242" s="178" t="s">
        <v>0</v>
      </c>
      <c r="CJ242" s="343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>
        <f>SUM(CN238:CN242)</f>
        <v>0.12416072</v>
      </c>
      <c r="CO243" s="18">
        <f>SUM(CO238:CO242)</f>
        <v>15047.841801119668</v>
      </c>
      <c r="CP243" s="18">
        <f t="array" ref="CP243">SUM(CL238:CL242*CP238:CP242) / CL243</f>
        <v>-37.006500000000003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48" t="s">
        <v>376</v>
      </c>
      <c r="BL246" s="348"/>
      <c r="BM246" s="348"/>
      <c r="BN246" s="348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48"/>
      <c r="BL247" s="348"/>
      <c r="BM247" s="348"/>
      <c r="BN247" s="348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43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43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43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>
        <f>SUM(CN255:CN257)</f>
        <v>9.0038560000000004E-2</v>
      </c>
      <c r="CO258" s="18">
        <f>SUM(CO255:CO257)</f>
        <v>133855.91951818645</v>
      </c>
      <c r="CP258" s="18">
        <f t="array" ref="CP258">SUM(CL255:CL257*CP255:CP257) / CL258</f>
        <v>-89.542108138870873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56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56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56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56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56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56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56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56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56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56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56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>
        <f>SUM(CN271:CN281)</f>
        <v>1.445899</v>
      </c>
      <c r="CO282" s="18">
        <f>SUM(CO271:CO281)</f>
        <v>1564.0598993292413</v>
      </c>
      <c r="CP282" s="18">
        <f t="array" ref="CP282">SUM(CL271:CL281*CP271:CP281) / CL282</f>
        <v>-221.69899000000004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785</v>
      </c>
    </row>
    <row r="291" spans="90:93">
      <c r="CL291" s="307" t="s">
        <v>782</v>
      </c>
      <c r="CM291" s="307" t="s">
        <v>265</v>
      </c>
      <c r="CN291" s="308" t="s">
        <v>250</v>
      </c>
      <c r="CO291" s="308" t="s">
        <v>783</v>
      </c>
    </row>
    <row r="292" spans="90:93">
      <c r="CL292" s="307" t="s">
        <v>47</v>
      </c>
      <c r="CM292" s="307" t="s">
        <v>62</v>
      </c>
      <c r="CN292" s="307" t="s">
        <v>91</v>
      </c>
      <c r="CO292" s="307" t="s">
        <v>47</v>
      </c>
    </row>
    <row r="293" spans="90:93">
      <c r="CL293" s="309">
        <f>'MCC_hM_RUVY_matrices_mat_level '!L155</f>
        <v>5806523.6972423811</v>
      </c>
      <c r="CM293" s="309">
        <v>1573.15</v>
      </c>
      <c r="CN293" s="309">
        <f>1-(T_0/CM293)</f>
        <v>0.81057114706162792</v>
      </c>
      <c r="CO293" s="309">
        <f>CL293*CN293</f>
        <v>4706600.5737142814</v>
      </c>
    </row>
    <row r="294" spans="90:93">
      <c r="CL294" s="310" t="s">
        <v>786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171" workbookViewId="0">
      <selection activeCell="F19" sqref="F19"/>
    </sheetView>
  </sheetViews>
  <sheetFormatPr defaultColWidth="11.554687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80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81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82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83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83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84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85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86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87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88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88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89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BL104" zoomScale="104" zoomScaleNormal="20" workbookViewId="0">
      <selection activeCell="BP125" sqref="BP125"/>
    </sheetView>
  </sheetViews>
  <sheetFormatPr defaultColWidth="11.554687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90" t="s">
        <v>470</v>
      </c>
      <c r="AV38" s="390"/>
      <c r="AW38" s="390"/>
      <c r="AX38" s="390"/>
      <c r="AY38" s="390"/>
      <c r="AZ38" s="390"/>
      <c r="BA38" s="390"/>
      <c r="BB38" s="390"/>
      <c r="BC38" s="390"/>
      <c r="BD38" s="390"/>
      <c r="BE38" s="390"/>
      <c r="BF38" s="390"/>
      <c r="BG38" s="390"/>
      <c r="BH38" s="390"/>
      <c r="BI38" s="390"/>
      <c r="BN38" s="233"/>
      <c r="BO38" s="390" t="s">
        <v>471</v>
      </c>
      <c r="BP38" s="390"/>
      <c r="BQ38" s="390"/>
      <c r="BR38" s="390"/>
      <c r="BS38" s="390"/>
      <c r="BT38" s="390"/>
      <c r="BU38" s="390"/>
      <c r="BV38" s="390"/>
      <c r="BW38" s="390"/>
      <c r="BX38" s="390"/>
      <c r="BY38" s="390"/>
      <c r="BZ38" s="390"/>
      <c r="CA38" s="390"/>
      <c r="CB38" s="390"/>
      <c r="CC38" s="390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90" t="s">
        <v>472</v>
      </c>
      <c r="AV78" s="390"/>
      <c r="AW78" s="390"/>
      <c r="AX78" s="390"/>
      <c r="AY78" s="390"/>
      <c r="AZ78" s="390"/>
      <c r="BA78" s="390"/>
      <c r="BB78" s="390"/>
      <c r="BC78" s="390"/>
      <c r="BD78" s="390"/>
      <c r="BE78" s="390"/>
      <c r="BF78" s="390"/>
      <c r="BG78" s="390"/>
      <c r="BH78" s="390"/>
      <c r="BI78" s="390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90" t="s">
        <v>328</v>
      </c>
      <c r="AV123" s="390"/>
      <c r="AW123" s="390"/>
      <c r="AX123" s="390"/>
      <c r="AY123" s="390"/>
      <c r="AZ123" s="390"/>
      <c r="BA123" s="390"/>
      <c r="BB123" s="390"/>
      <c r="BC123" s="390"/>
      <c r="BD123" s="390"/>
      <c r="BE123" s="390"/>
      <c r="BF123" s="390"/>
      <c r="BG123" s="390"/>
      <c r="BH123" s="390"/>
      <c r="BI123" s="390"/>
      <c r="BJ123" s="52" t="s">
        <v>369</v>
      </c>
      <c r="BO123" s="390" t="s">
        <v>330</v>
      </c>
      <c r="BP123" s="390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.05" customHeight="1">
      <c r="F125" s="391"/>
      <c r="G125" s="391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90" t="s">
        <v>368</v>
      </c>
      <c r="AV125" s="390"/>
      <c r="AW125" s="390"/>
      <c r="AX125" s="390"/>
      <c r="AY125" s="390"/>
      <c r="AZ125" s="390"/>
      <c r="BA125" s="390"/>
      <c r="BB125" s="390"/>
      <c r="BC125" s="390"/>
      <c r="BD125" s="390"/>
      <c r="BE125" s="390"/>
      <c r="BF125" s="390"/>
      <c r="BG125" s="390"/>
      <c r="BH125" s="390"/>
      <c r="BI125" s="390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90" t="s">
        <v>329</v>
      </c>
      <c r="G142" s="390"/>
      <c r="H142" s="390"/>
      <c r="I142" s="390"/>
      <c r="J142" s="390"/>
      <c r="K142" s="390"/>
      <c r="L142" s="390"/>
      <c r="M142" s="390"/>
      <c r="N142" s="390"/>
      <c r="O142" s="390"/>
      <c r="P142" s="390"/>
      <c r="Q142" s="390"/>
      <c r="R142" s="390"/>
      <c r="S142" s="390"/>
      <c r="T142" s="390"/>
      <c r="U142" s="390"/>
      <c r="V142" s="390"/>
      <c r="W142" s="390"/>
      <c r="X142" s="390"/>
      <c r="Y142" s="390"/>
      <c r="Z142" s="390"/>
      <c r="AA142" s="390"/>
      <c r="AB142" s="390"/>
      <c r="AC142" s="390"/>
      <c r="AD142" s="390"/>
      <c r="AE142" s="390"/>
      <c r="AF142" s="390"/>
      <c r="AG142" s="390"/>
      <c r="AH142" s="390"/>
      <c r="AI142" s="390"/>
      <c r="AJ142" s="390"/>
      <c r="AK142" s="390"/>
      <c r="AL142" s="390"/>
      <c r="AM142" s="390"/>
      <c r="AN142" s="390"/>
      <c r="AO142" s="390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90" t="s">
        <v>366</v>
      </c>
      <c r="G144" s="390"/>
      <c r="H144" s="390"/>
      <c r="I144" s="390"/>
      <c r="J144" s="390"/>
      <c r="K144" s="390"/>
      <c r="L144" s="390"/>
      <c r="M144" s="390"/>
      <c r="N144" s="390"/>
      <c r="O144" s="390"/>
      <c r="P144" s="390"/>
      <c r="Q144" s="390"/>
      <c r="R144" s="390"/>
      <c r="S144" s="390"/>
      <c r="T144" s="390"/>
      <c r="U144" s="390"/>
      <c r="V144" s="390"/>
      <c r="W144" s="390"/>
      <c r="X144" s="390"/>
      <c r="Y144" s="390"/>
      <c r="Z144" s="390"/>
      <c r="AA144" s="390"/>
      <c r="AB144" s="390"/>
      <c r="AC144" s="390"/>
      <c r="AD144" s="390"/>
      <c r="AE144" s="390"/>
      <c r="AF144" s="390"/>
      <c r="AG144" s="390"/>
      <c r="AH144" s="390"/>
      <c r="AI144" s="390"/>
      <c r="AJ144" s="390"/>
      <c r="AK144" s="390"/>
      <c r="AL144" s="390"/>
      <c r="AM144" s="390"/>
      <c r="AN144" s="390"/>
      <c r="AO144" s="390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90" t="s">
        <v>56</v>
      </c>
      <c r="G165" s="390"/>
      <c r="H165" s="390"/>
      <c r="I165" s="390"/>
      <c r="J165" s="390"/>
      <c r="K165" s="390"/>
      <c r="L165" s="390"/>
      <c r="M165" s="390"/>
      <c r="N165" s="390"/>
      <c r="O165" s="390"/>
      <c r="P165" s="390"/>
      <c r="Q165" s="390"/>
      <c r="R165" s="390"/>
      <c r="S165" s="390"/>
      <c r="T165" s="390"/>
      <c r="U165" s="390"/>
      <c r="V165" s="390"/>
      <c r="W165" s="390"/>
      <c r="X165" s="390"/>
      <c r="Y165" s="390"/>
      <c r="Z165" s="390"/>
      <c r="AA165" s="390"/>
      <c r="AB165" s="390"/>
      <c r="AC165" s="390"/>
      <c r="AD165" s="390"/>
      <c r="AE165" s="390"/>
      <c r="AF165" s="390"/>
      <c r="AG165" s="390"/>
      <c r="AH165" s="390"/>
      <c r="AI165" s="390"/>
      <c r="AJ165" s="390"/>
      <c r="AK165" s="390"/>
      <c r="AL165" s="390"/>
      <c r="AM165" s="390"/>
      <c r="AN165" s="390"/>
      <c r="AO165" s="390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90" t="s">
        <v>367</v>
      </c>
      <c r="G167" s="390"/>
      <c r="H167" s="390"/>
      <c r="I167" s="390"/>
      <c r="J167" s="390"/>
      <c r="K167" s="390"/>
      <c r="L167" s="390"/>
      <c r="M167" s="390"/>
      <c r="N167" s="390"/>
      <c r="O167" s="390"/>
      <c r="P167" s="390"/>
      <c r="Q167" s="390"/>
      <c r="R167" s="390"/>
      <c r="S167" s="390"/>
      <c r="T167" s="390"/>
      <c r="U167" s="390"/>
      <c r="V167" s="390"/>
      <c r="W167" s="390"/>
      <c r="X167" s="390"/>
      <c r="Y167" s="390"/>
      <c r="Z167" s="390"/>
      <c r="AA167" s="390"/>
      <c r="AB167" s="390"/>
      <c r="AC167" s="390"/>
      <c r="AD167" s="390"/>
      <c r="AE167" s="390"/>
      <c r="AF167" s="390"/>
      <c r="AG167" s="390"/>
      <c r="AH167" s="390"/>
      <c r="AI167" s="390"/>
      <c r="AJ167" s="390"/>
      <c r="AK167" s="390"/>
      <c r="AL167" s="390"/>
      <c r="AM167" s="390"/>
      <c r="AN167" s="390"/>
      <c r="AO167" s="390"/>
      <c r="AP167" s="52"/>
      <c r="AQ167" s="52"/>
    </row>
    <row r="171" spans="5:47">
      <c r="F171" s="390" t="s">
        <v>461</v>
      </c>
      <c r="G171" s="390"/>
      <c r="H171" s="390"/>
      <c r="I171" s="390"/>
      <c r="J171" s="390"/>
      <c r="K171" s="390"/>
      <c r="L171" s="390"/>
      <c r="M171" s="390"/>
      <c r="N171" s="390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90" t="s">
        <v>490</v>
      </c>
      <c r="G213" s="390"/>
      <c r="H213" s="390"/>
      <c r="I213" s="390"/>
      <c r="J213" s="390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>
      <c r="E230" s="134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N67" zoomScale="69" workbookViewId="0">
      <selection activeCell="BN118" sqref="BM118:BN118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90" t="s">
        <v>470</v>
      </c>
      <c r="AS38" s="390"/>
      <c r="AT38" s="390"/>
      <c r="AU38" s="390"/>
      <c r="AV38" s="390"/>
      <c r="AW38" s="390"/>
      <c r="AX38" s="390"/>
      <c r="AY38" s="390"/>
      <c r="AZ38" s="390"/>
      <c r="BA38" s="390"/>
      <c r="BB38" s="390"/>
      <c r="BC38" s="390"/>
      <c r="BD38" s="390"/>
      <c r="BE38" s="390"/>
      <c r="BF38" s="390"/>
      <c r="BK38" s="233"/>
      <c r="BL38" s="390" t="s">
        <v>471</v>
      </c>
      <c r="BM38" s="390"/>
      <c r="BN38" s="390"/>
      <c r="BO38" s="390"/>
      <c r="BP38" s="390"/>
      <c r="BQ38" s="390"/>
      <c r="BR38" s="390"/>
      <c r="BS38" s="390"/>
      <c r="BT38" s="390"/>
      <c r="BU38" s="390"/>
      <c r="BV38" s="390"/>
      <c r="BW38" s="390"/>
      <c r="BX38" s="390"/>
      <c r="BY38" s="390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90" t="s">
        <v>472</v>
      </c>
      <c r="AS78" s="390"/>
      <c r="AT78" s="390"/>
      <c r="AU78" s="390"/>
      <c r="AV78" s="390"/>
      <c r="AW78" s="390"/>
      <c r="AX78" s="390"/>
      <c r="AY78" s="390"/>
      <c r="AZ78" s="390"/>
      <c r="BA78" s="390"/>
      <c r="BB78" s="390"/>
      <c r="BC78" s="390"/>
      <c r="BD78" s="390"/>
      <c r="BE78" s="390"/>
      <c r="BF78" s="390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90" t="s">
        <v>328</v>
      </c>
      <c r="AS119" s="390"/>
      <c r="AT119" s="390"/>
      <c r="AU119" s="390"/>
      <c r="AV119" s="390"/>
      <c r="AW119" s="390"/>
      <c r="AX119" s="390"/>
      <c r="AY119" s="390"/>
      <c r="AZ119" s="390"/>
      <c r="BA119" s="390"/>
      <c r="BB119" s="390"/>
      <c r="BC119" s="390"/>
      <c r="BD119" s="390"/>
      <c r="BE119" s="390"/>
      <c r="BF119" s="390"/>
      <c r="BG119" s="52" t="s">
        <v>369</v>
      </c>
      <c r="BL119" s="390" t="s">
        <v>330</v>
      </c>
      <c r="BM119" s="390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90" t="s">
        <v>368</v>
      </c>
      <c r="AS121" s="390"/>
      <c r="AT121" s="390"/>
      <c r="AU121" s="390"/>
      <c r="AV121" s="390"/>
      <c r="AW121" s="390"/>
      <c r="AX121" s="390"/>
      <c r="AY121" s="390"/>
      <c r="AZ121" s="390"/>
      <c r="BA121" s="390"/>
      <c r="BB121" s="390"/>
      <c r="BC121" s="390"/>
      <c r="BD121" s="390"/>
      <c r="BE121" s="390"/>
      <c r="BF121" s="390"/>
      <c r="BG121" s="52"/>
      <c r="BL121" s="52"/>
      <c r="BM121" s="52"/>
      <c r="BN121" s="52"/>
    </row>
    <row r="122" spans="2:66" ht="13.05" customHeight="1">
      <c r="C122" s="391"/>
      <c r="D122" s="391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90" t="s">
        <v>329</v>
      </c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0"/>
      <c r="T139" s="390"/>
      <c r="U139" s="390"/>
      <c r="V139" s="390"/>
      <c r="W139" s="390"/>
      <c r="X139" s="390"/>
      <c r="Y139" s="390"/>
      <c r="Z139" s="390"/>
      <c r="AA139" s="390"/>
      <c r="AB139" s="390"/>
      <c r="AC139" s="390"/>
      <c r="AD139" s="390"/>
      <c r="AE139" s="390"/>
      <c r="AF139" s="390"/>
      <c r="AG139" s="390"/>
      <c r="AH139" s="390"/>
      <c r="AI139" s="390"/>
      <c r="AJ139" s="390"/>
      <c r="AK139" s="390"/>
      <c r="AL139" s="390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90" t="s">
        <v>366</v>
      </c>
      <c r="D141" s="390"/>
      <c r="E141" s="390"/>
      <c r="F141" s="390"/>
      <c r="G141" s="390"/>
      <c r="H141" s="390"/>
      <c r="I141" s="390"/>
      <c r="J141" s="390"/>
      <c r="K141" s="390"/>
      <c r="L141" s="390"/>
      <c r="M141" s="390"/>
      <c r="N141" s="390"/>
      <c r="O141" s="390"/>
      <c r="P141" s="390"/>
      <c r="Q141" s="390"/>
      <c r="R141" s="390"/>
      <c r="S141" s="390"/>
      <c r="T141" s="390"/>
      <c r="U141" s="390"/>
      <c r="V141" s="390"/>
      <c r="W141" s="390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0"/>
      <c r="AL141" s="390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90" t="s">
        <v>56</v>
      </c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0"/>
      <c r="T162" s="390"/>
      <c r="U162" s="390"/>
      <c r="V162" s="390"/>
      <c r="W162" s="390"/>
      <c r="X162" s="390"/>
      <c r="Y162" s="390"/>
      <c r="Z162" s="390"/>
      <c r="AA162" s="390"/>
      <c r="AB162" s="390"/>
      <c r="AC162" s="390"/>
      <c r="AD162" s="390"/>
      <c r="AE162" s="390"/>
      <c r="AF162" s="390"/>
      <c r="AG162" s="390"/>
      <c r="AH162" s="390"/>
      <c r="AI162" s="390"/>
      <c r="AJ162" s="390"/>
      <c r="AK162" s="390"/>
      <c r="AL162" s="390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90" t="s">
        <v>367</v>
      </c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0"/>
      <c r="T164" s="390"/>
      <c r="U164" s="390"/>
      <c r="V164" s="390"/>
      <c r="W164" s="390"/>
      <c r="X164" s="390"/>
      <c r="Y164" s="390"/>
      <c r="Z164" s="390"/>
      <c r="AA164" s="390"/>
      <c r="AB164" s="390"/>
      <c r="AC164" s="390"/>
      <c r="AD164" s="390"/>
      <c r="AE164" s="390"/>
      <c r="AF164" s="390"/>
      <c r="AG164" s="390"/>
      <c r="AH164" s="390"/>
      <c r="AI164" s="390"/>
      <c r="AJ164" s="390"/>
      <c r="AK164" s="390"/>
      <c r="AL164" s="390"/>
      <c r="AM164" s="52"/>
      <c r="AN164" s="52"/>
    </row>
    <row r="168" spans="2:40">
      <c r="C168" s="390" t="s">
        <v>364</v>
      </c>
      <c r="D168" s="390"/>
      <c r="E168" s="390"/>
      <c r="F168" s="390"/>
      <c r="G168" s="390"/>
      <c r="H168" s="390"/>
      <c r="I168" s="390"/>
      <c r="J168" s="390"/>
      <c r="K168" s="390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90" t="s">
        <v>375</v>
      </c>
      <c r="D210" s="390"/>
      <c r="E210" s="390"/>
      <c r="F210" s="390"/>
      <c r="G210" s="390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90" t="s">
        <v>470</v>
      </c>
      <c r="AS38" s="390"/>
      <c r="AT38" s="390"/>
      <c r="AU38" s="390"/>
      <c r="AV38" s="390"/>
      <c r="AW38" s="390"/>
      <c r="AX38" s="390"/>
      <c r="AY38" s="390"/>
      <c r="AZ38" s="390"/>
      <c r="BA38" s="390"/>
      <c r="BB38" s="390"/>
      <c r="BC38" s="390"/>
      <c r="BD38" s="390"/>
      <c r="BE38" s="390"/>
      <c r="BF38" s="390"/>
      <c r="BK38" s="233"/>
      <c r="BL38" s="390" t="s">
        <v>471</v>
      </c>
      <c r="BM38" s="390"/>
      <c r="BN38" s="390"/>
      <c r="BO38" s="390"/>
      <c r="BP38" s="390"/>
      <c r="BQ38" s="390"/>
      <c r="BR38" s="390"/>
      <c r="BS38" s="390"/>
      <c r="BT38" s="390"/>
      <c r="BU38" s="390"/>
      <c r="BV38" s="390"/>
      <c r="BW38" s="390"/>
      <c r="BX38" s="390"/>
      <c r="BY38" s="390"/>
      <c r="BZ38" s="390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1011848.1879043626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90" t="s">
        <v>472</v>
      </c>
      <c r="AS78" s="390"/>
      <c r="AT78" s="390"/>
      <c r="AU78" s="390"/>
      <c r="AV78" s="390"/>
      <c r="AW78" s="390"/>
      <c r="AX78" s="390"/>
      <c r="AY78" s="390"/>
      <c r="AZ78" s="390"/>
      <c r="BA78" s="390"/>
      <c r="BB78" s="390"/>
      <c r="BC78" s="390"/>
      <c r="BD78" s="390"/>
      <c r="BE78" s="390"/>
      <c r="BF78" s="390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1011848.1879043626</v>
      </c>
      <c r="BG115" s="246">
        <f t="shared" si="11"/>
        <v>1011848.1879043626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90" t="s">
        <v>328</v>
      </c>
      <c r="AS119" s="390"/>
      <c r="AT119" s="390"/>
      <c r="AU119" s="390"/>
      <c r="AV119" s="390"/>
      <c r="AW119" s="390"/>
      <c r="AX119" s="390"/>
      <c r="AY119" s="390"/>
      <c r="AZ119" s="390"/>
      <c r="BA119" s="390"/>
      <c r="BB119" s="390"/>
      <c r="BC119" s="390"/>
      <c r="BD119" s="390"/>
      <c r="BE119" s="390"/>
      <c r="BF119" s="390"/>
      <c r="BG119" s="52" t="s">
        <v>369</v>
      </c>
      <c r="BL119" s="390" t="s">
        <v>330</v>
      </c>
      <c r="BM119" s="390"/>
      <c r="BN119" s="52" t="s">
        <v>381</v>
      </c>
    </row>
    <row r="120" spans="2:66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1017290.2875171921</v>
      </c>
      <c r="BL120" s="52"/>
      <c r="BM120" s="52"/>
    </row>
    <row r="121" spans="2:66" ht="13.05" customHeight="1">
      <c r="C121" s="391"/>
      <c r="D121" s="391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90" t="s">
        <v>368</v>
      </c>
      <c r="AS121" s="390"/>
      <c r="AT121" s="390"/>
      <c r="AU121" s="390"/>
      <c r="AV121" s="390"/>
      <c r="AW121" s="390"/>
      <c r="AX121" s="390"/>
      <c r="AY121" s="390"/>
      <c r="AZ121" s="390"/>
      <c r="BA121" s="390"/>
      <c r="BB121" s="390"/>
      <c r="BC121" s="390"/>
      <c r="BD121" s="390"/>
      <c r="BE121" s="390"/>
      <c r="BF121" s="390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1011848.1879043626</v>
      </c>
      <c r="AJ136" s="237"/>
      <c r="AK136" s="237"/>
      <c r="AL136" s="237"/>
      <c r="AM136" s="253">
        <f t="shared" si="14"/>
        <v>1011848.1879043626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>
      <c r="B138" s="134"/>
      <c r="C138" s="390" t="s">
        <v>329</v>
      </c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0"/>
      <c r="T138" s="390"/>
      <c r="U138" s="390"/>
      <c r="V138" s="390"/>
      <c r="W138" s="390"/>
      <c r="X138" s="390"/>
      <c r="Y138" s="390"/>
      <c r="Z138" s="390"/>
      <c r="AA138" s="390"/>
      <c r="AB138" s="390"/>
      <c r="AC138" s="390"/>
      <c r="AD138" s="390"/>
      <c r="AE138" s="390"/>
      <c r="AF138" s="390"/>
      <c r="AG138" s="390"/>
      <c r="AH138" s="390"/>
      <c r="AI138" s="390"/>
      <c r="AJ138" s="390"/>
      <c r="AK138" s="390"/>
      <c r="AL138" s="390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1011848.1879043626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>
      <c r="B140" s="134"/>
      <c r="C140" s="390" t="s">
        <v>366</v>
      </c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0"/>
      <c r="T140" s="390"/>
      <c r="U140" s="390"/>
      <c r="V140" s="390"/>
      <c r="W140" s="390"/>
      <c r="X140" s="390"/>
      <c r="Y140" s="390"/>
      <c r="Z140" s="390"/>
      <c r="AA140" s="390"/>
      <c r="AB140" s="390"/>
      <c r="AC140" s="390"/>
      <c r="AD140" s="390"/>
      <c r="AE140" s="390"/>
      <c r="AF140" s="390"/>
      <c r="AG140" s="390"/>
      <c r="AH140" s="390"/>
      <c r="AI140" s="390"/>
      <c r="AJ140" s="390"/>
      <c r="AK140" s="390"/>
      <c r="AL140" s="390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90" t="s">
        <v>56</v>
      </c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0"/>
      <c r="T161" s="390"/>
      <c r="U161" s="390"/>
      <c r="V161" s="390"/>
      <c r="W161" s="390"/>
      <c r="X161" s="390"/>
      <c r="Y161" s="390"/>
      <c r="Z161" s="390"/>
      <c r="AA161" s="390"/>
      <c r="AB161" s="390"/>
      <c r="AC161" s="390"/>
      <c r="AD161" s="390"/>
      <c r="AE161" s="390"/>
      <c r="AF161" s="390"/>
      <c r="AG161" s="390"/>
      <c r="AH161" s="390"/>
      <c r="AI161" s="390"/>
      <c r="AJ161" s="390"/>
      <c r="AK161" s="390"/>
      <c r="AL161" s="390"/>
      <c r="AM161" s="52"/>
      <c r="AN161" s="52"/>
    </row>
    <row r="162" spans="2:40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90" t="s">
        <v>367</v>
      </c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0"/>
      <c r="T163" s="390"/>
      <c r="U163" s="390"/>
      <c r="V163" s="390"/>
      <c r="W163" s="390"/>
      <c r="X163" s="390"/>
      <c r="Y163" s="390"/>
      <c r="Z163" s="390"/>
      <c r="AA163" s="390"/>
      <c r="AB163" s="390"/>
      <c r="AC163" s="390"/>
      <c r="AD163" s="390"/>
      <c r="AE163" s="390"/>
      <c r="AF163" s="390"/>
      <c r="AG163" s="390"/>
      <c r="AH163" s="390"/>
      <c r="AI163" s="390"/>
      <c r="AJ163" s="390"/>
      <c r="AK163" s="390"/>
      <c r="AL163" s="390"/>
      <c r="AM163" s="52"/>
      <c r="AN163" s="52"/>
    </row>
    <row r="167" spans="2:40">
      <c r="C167" s="390" t="s">
        <v>512</v>
      </c>
      <c r="D167" s="390"/>
      <c r="E167" s="390"/>
      <c r="F167" s="390"/>
      <c r="G167" s="390"/>
      <c r="H167" s="390"/>
      <c r="I167" s="390"/>
      <c r="J167" s="390"/>
      <c r="K167" s="390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>
      <c r="B202" s="233" t="s">
        <v>445</v>
      </c>
      <c r="C202" s="246">
        <v>0</v>
      </c>
      <c r="E202" s="246">
        <v>1011848.1879043626</v>
      </c>
      <c r="G202" s="246">
        <f t="shared" si="20"/>
        <v>1011848.1879043626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83" workbookViewId="0">
      <selection activeCell="F95" sqref="F95:AO95"/>
    </sheetView>
  </sheetViews>
  <sheetFormatPr defaultColWidth="11.554687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v>1.445899</v>
      </c>
      <c r="BP45" s="253">
        <f t="shared" si="1"/>
        <v>1.445899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14"/>
      <c r="BK49" s="14"/>
      <c r="BL49" s="233"/>
      <c r="BM49" s="134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>
      <c r="E54" s="14"/>
      <c r="F54" s="393"/>
      <c r="G54" s="39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90" t="s">
        <v>328</v>
      </c>
      <c r="AU54" s="313"/>
      <c r="AV54" s="313"/>
      <c r="AW54" s="313"/>
      <c r="AX54" s="313"/>
      <c r="AY54" s="313"/>
      <c r="AZ54" s="313"/>
      <c r="BA54" s="313"/>
      <c r="BB54" s="313"/>
      <c r="BC54" s="313"/>
      <c r="BD54" s="313"/>
      <c r="BE54" s="313"/>
      <c r="BF54" s="313"/>
      <c r="BG54" s="313"/>
      <c r="BH54" s="313"/>
      <c r="BI54" s="52" t="s">
        <v>369</v>
      </c>
      <c r="BJ54" s="14"/>
      <c r="BK54" s="14"/>
      <c r="BL54" s="14"/>
      <c r="BM54" s="252"/>
      <c r="BN54" s="392" t="s">
        <v>330</v>
      </c>
      <c r="BO54" s="39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92" t="s">
        <v>329</v>
      </c>
      <c r="G72" s="392"/>
      <c r="H72" s="392"/>
      <c r="I72" s="392"/>
      <c r="J72" s="392"/>
      <c r="K72" s="392"/>
      <c r="L72" s="392"/>
      <c r="M72" s="392"/>
      <c r="N72" s="392"/>
      <c r="O72" s="392"/>
      <c r="P72" s="392"/>
      <c r="Q72" s="392"/>
      <c r="R72" s="392"/>
      <c r="S72" s="392"/>
      <c r="T72" s="392"/>
      <c r="U72" s="392"/>
      <c r="V72" s="392"/>
      <c r="W72" s="392"/>
      <c r="X72" s="392"/>
      <c r="Y72" s="392"/>
      <c r="Z72" s="392"/>
      <c r="AA72" s="392"/>
      <c r="AB72" s="392"/>
      <c r="AC72" s="392"/>
      <c r="AD72" s="392"/>
      <c r="AE72" s="392"/>
      <c r="AF72" s="392"/>
      <c r="AG72" s="392"/>
      <c r="AH72" s="392"/>
      <c r="AI72" s="392"/>
      <c r="AJ72" s="392"/>
      <c r="AK72" s="392"/>
      <c r="AL72" s="392"/>
      <c r="AM72" s="392"/>
      <c r="AN72" s="392"/>
      <c r="AO72" s="392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92" t="s">
        <v>366</v>
      </c>
      <c r="G74" s="392"/>
      <c r="H74" s="392"/>
      <c r="I74" s="392"/>
      <c r="J74" s="392"/>
      <c r="K74" s="392"/>
      <c r="L74" s="392"/>
      <c r="M74" s="392"/>
      <c r="N74" s="392"/>
      <c r="O74" s="392"/>
      <c r="P74" s="392"/>
      <c r="Q74" s="392"/>
      <c r="R74" s="392"/>
      <c r="S74" s="392"/>
      <c r="T74" s="392"/>
      <c r="U74" s="392"/>
      <c r="V74" s="392"/>
      <c r="W74" s="392"/>
      <c r="X74" s="392"/>
      <c r="Y74" s="392"/>
      <c r="Z74" s="392"/>
      <c r="AA74" s="392"/>
      <c r="AB74" s="392"/>
      <c r="AC74" s="392"/>
      <c r="AD74" s="392"/>
      <c r="AE74" s="392"/>
      <c r="AF74" s="392"/>
      <c r="AG74" s="392"/>
      <c r="AH74" s="392"/>
      <c r="AI74" s="392"/>
      <c r="AJ74" s="392"/>
      <c r="AK74" s="392"/>
      <c r="AL74" s="392"/>
      <c r="AM74" s="392"/>
      <c r="AN74" s="392"/>
      <c r="AO74" s="39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92" t="s">
        <v>56</v>
      </c>
      <c r="G93" s="392"/>
      <c r="H93" s="392"/>
      <c r="I93" s="392"/>
      <c r="J93" s="392"/>
      <c r="K93" s="392"/>
      <c r="L93" s="392"/>
      <c r="M93" s="392"/>
      <c r="N93" s="392"/>
      <c r="O93" s="392"/>
      <c r="P93" s="392"/>
      <c r="Q93" s="392"/>
      <c r="R93" s="392"/>
      <c r="S93" s="392"/>
      <c r="T93" s="392"/>
      <c r="U93" s="392"/>
      <c r="V93" s="392"/>
      <c r="W93" s="392"/>
      <c r="X93" s="392"/>
      <c r="Y93" s="392"/>
      <c r="Z93" s="392"/>
      <c r="AA93" s="392"/>
      <c r="AB93" s="392"/>
      <c r="AC93" s="392"/>
      <c r="AD93" s="392"/>
      <c r="AE93" s="392"/>
      <c r="AF93" s="392"/>
      <c r="AG93" s="392"/>
      <c r="AH93" s="392"/>
      <c r="AI93" s="392"/>
      <c r="AJ93" s="392"/>
      <c r="AK93" s="392"/>
      <c r="AL93" s="392"/>
      <c r="AM93" s="392"/>
      <c r="AN93" s="392"/>
      <c r="AO93" s="392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90" t="s">
        <v>367</v>
      </c>
      <c r="G95" s="390"/>
      <c r="H95" s="390"/>
      <c r="I95" s="390"/>
      <c r="J95" s="390"/>
      <c r="K95" s="390"/>
      <c r="L95" s="390"/>
      <c r="M95" s="390"/>
      <c r="N95" s="390"/>
      <c r="O95" s="390"/>
      <c r="P95" s="390"/>
      <c r="Q95" s="390"/>
      <c r="R95" s="390"/>
      <c r="S95" s="390"/>
      <c r="T95" s="390"/>
      <c r="U95" s="390"/>
      <c r="V95" s="390"/>
      <c r="W95" s="390"/>
      <c r="X95" s="390"/>
      <c r="Y95" s="390"/>
      <c r="Z95" s="390"/>
      <c r="AA95" s="390"/>
      <c r="AB95" s="390"/>
      <c r="AC95" s="390"/>
      <c r="AD95" s="390"/>
      <c r="AE95" s="390"/>
      <c r="AF95" s="390"/>
      <c r="AG95" s="390"/>
      <c r="AH95" s="390"/>
      <c r="AI95" s="390"/>
      <c r="AJ95" s="390"/>
      <c r="AK95" s="390"/>
      <c r="AL95" s="390"/>
      <c r="AM95" s="390"/>
      <c r="AN95" s="390"/>
      <c r="AO95" s="390"/>
    </row>
    <row r="102" spans="5:14">
      <c r="E102" s="134" t="s">
        <v>333</v>
      </c>
      <c r="F102" s="246">
        <f t="array" ref="F102:F137">TRANSPOSE(F94:AO94)</f>
        <v>0.47896953999999997</v>
      </c>
      <c r="G102" s="14"/>
      <c r="H102" s="246">
        <f t="array" ref="H102:H137">TRANSPOSE(F73:AO73)</f>
        <v>0</v>
      </c>
      <c r="I102" s="14"/>
      <c r="J102" s="246">
        <f>BI18</f>
        <v>0.47896953999999997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0.18440139999999999</v>
      </c>
      <c r="G103" s="14"/>
      <c r="H103" s="246">
        <v>0</v>
      </c>
      <c r="I103" s="14"/>
      <c r="J103" s="246">
        <f t="shared" ref="J103:J137" si="6">BI19</f>
        <v>0.18440139999999999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754.33705407660659</v>
      </c>
      <c r="G104" s="14"/>
      <c r="H104" s="246">
        <v>0</v>
      </c>
      <c r="I104" s="14"/>
      <c r="J104" s="246">
        <f t="shared" si="6"/>
        <v>754.33705407660659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6.0012280000000001E-2</v>
      </c>
      <c r="G105" s="14"/>
      <c r="H105" s="246">
        <v>0</v>
      </c>
      <c r="I105" s="14"/>
      <c r="J105" s="246">
        <f t="shared" si="6"/>
        <v>0.36007368000000006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0.47896953999999997</v>
      </c>
      <c r="I111" s="14"/>
      <c r="J111" s="246">
        <f t="shared" si="6"/>
        <v>0.47896953999999997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9.0038560000000004E-2</v>
      </c>
      <c r="I112" s="14"/>
      <c r="J112" s="246">
        <f t="shared" si="6"/>
        <v>0</v>
      </c>
      <c r="K112" s="14"/>
      <c r="L112" s="246">
        <v>9.0038560000000004E-2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0.18440139999999999</v>
      </c>
      <c r="I113" s="14"/>
      <c r="J113" s="246">
        <f t="shared" si="6"/>
        <v>0.18440139999999999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9.0038560000000004E-2</v>
      </c>
      <c r="I114" s="14"/>
      <c r="J114" s="246">
        <f t="shared" si="6"/>
        <v>0</v>
      </c>
      <c r="K114" s="14"/>
      <c r="L114" s="246">
        <v>9.0038560000000004E-2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9.0038560000000004E-2</v>
      </c>
      <c r="I116" s="14"/>
      <c r="J116" s="246">
        <f t="shared" si="6"/>
        <v>0</v>
      </c>
      <c r="K116" s="14"/>
      <c r="L116" s="246">
        <v>9.0038560000000004E-2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0.47896953999999997</v>
      </c>
      <c r="I117" s="14"/>
      <c r="J117" s="246">
        <f t="shared" si="6"/>
        <v>0.47896953999999997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0.18440139999999999</v>
      </c>
      <c r="I118" s="14"/>
      <c r="J118" s="246">
        <f t="shared" si="6"/>
        <v>0.18440139999999999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754.33705407660659</v>
      </c>
      <c r="I119" s="14"/>
      <c r="J119" s="246">
        <f t="shared" si="6"/>
        <v>754.33705407660659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0.21977250000000001</v>
      </c>
      <c r="I120" s="14"/>
      <c r="J120" s="246">
        <f t="shared" si="6"/>
        <v>0.21977250000000001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0.25919703999999999</v>
      </c>
      <c r="I121" s="14"/>
      <c r="J121" s="246">
        <f t="shared" si="6"/>
        <v>0</v>
      </c>
      <c r="K121" s="14"/>
      <c r="L121" s="246">
        <v>0.25919703999999999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0.18440139999999999</v>
      </c>
      <c r="I122" s="14"/>
      <c r="J122" s="246">
        <f t="shared" si="6"/>
        <v>0.18440139999999999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754.33705407660659</v>
      </c>
      <c r="I123" s="14"/>
      <c r="J123" s="246">
        <f t="shared" si="6"/>
        <v>754.33705407660659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9.0038560000000004E-2</v>
      </c>
      <c r="I126" s="14"/>
      <c r="J126" s="246">
        <f t="shared" si="6"/>
        <v>0</v>
      </c>
      <c r="K126" s="14"/>
      <c r="L126" s="246">
        <v>9.0038560000000004E-2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217.63525920401193</v>
      </c>
      <c r="I127" s="14"/>
      <c r="J127" s="246">
        <f t="shared" si="6"/>
        <v>217.63525920401193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0.12416072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1.445899</v>
      </c>
      <c r="I129" s="14"/>
      <c r="J129" s="246">
        <f t="shared" si="6"/>
        <v>0</v>
      </c>
      <c r="K129" s="14"/>
      <c r="L129" s="246">
        <v>1.445899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0.57429051399999997</v>
      </c>
      <c r="I130" s="14"/>
      <c r="J130" s="246">
        <f t="shared" si="6"/>
        <v>0</v>
      </c>
      <c r="K130" s="14"/>
      <c r="L130" s="246">
        <v>0.57429051399999997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9.0038560000000004E-2</v>
      </c>
      <c r="I131" s="14"/>
      <c r="J131" s="246">
        <f t="shared" si="6"/>
        <v>0</v>
      </c>
      <c r="K131" s="14"/>
      <c r="L131" s="246">
        <v>9.0038560000000004E-2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8.4139320000000004E-2</v>
      </c>
      <c r="I132" s="14"/>
      <c r="J132" s="246">
        <f t="shared" si="6"/>
        <v>8.4139320000000004E-2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8.4139320000000004E-2</v>
      </c>
      <c r="I133" s="14"/>
      <c r="J133" s="246">
        <f t="shared" si="6"/>
        <v>8.4139320000000004E-2</v>
      </c>
      <c r="K133" s="14"/>
      <c r="L133" s="246">
        <v>8.4139320000000004E-2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217.91110910401193</v>
      </c>
      <c r="I134" s="14"/>
      <c r="J134" s="246">
        <f t="shared" si="6"/>
        <v>217.91110910401193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0.15410336000000002</v>
      </c>
      <c r="I136" s="14"/>
      <c r="J136" s="246">
        <f t="shared" si="6"/>
        <v>0</v>
      </c>
      <c r="K136" s="14"/>
      <c r="L136" s="246">
        <v>0.15410336000000002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C130" zoomScale="68" workbookViewId="0">
      <selection activeCell="L158" sqref="L158"/>
    </sheetView>
  </sheetViews>
  <sheetFormatPr defaultColWidth="11.554687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6102763.045636192</v>
      </c>
      <c r="BI50" s="253">
        <f t="shared" si="0"/>
        <v>6102763.045636192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93"/>
      <c r="G54" s="39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90" t="s">
        <v>328</v>
      </c>
      <c r="AU54" s="313"/>
      <c r="AV54" s="313"/>
      <c r="AW54" s="313"/>
      <c r="AX54" s="313"/>
      <c r="AY54" s="313"/>
      <c r="AZ54" s="313"/>
      <c r="BA54" s="313"/>
      <c r="BB54" s="313"/>
      <c r="BC54" s="313"/>
      <c r="BD54" s="313"/>
      <c r="BE54" s="313"/>
      <c r="BF54" s="313"/>
      <c r="BG54" s="313"/>
      <c r="BH54" s="313"/>
      <c r="BI54" s="52" t="s">
        <v>369</v>
      </c>
      <c r="BJ54" s="14"/>
      <c r="BK54" s="14"/>
      <c r="BL54" s="14"/>
      <c r="BM54" s="252"/>
      <c r="BN54" s="392" t="s">
        <v>330</v>
      </c>
      <c r="BO54" s="39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6078804.8232561611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90" t="s">
        <v>368</v>
      </c>
      <c r="AU56" s="390"/>
      <c r="AV56" s="390"/>
      <c r="AW56" s="390"/>
      <c r="AX56" s="390"/>
      <c r="AY56" s="390"/>
      <c r="AZ56" s="390"/>
      <c r="BA56" s="390"/>
      <c r="BB56" s="390"/>
      <c r="BC56" s="390"/>
      <c r="BD56" s="390"/>
      <c r="BE56" s="390"/>
      <c r="BF56" s="390"/>
      <c r="BG56" s="390"/>
      <c r="BH56" s="390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6102763.045636192</v>
      </c>
      <c r="AM71" s="237">
        <v>0</v>
      </c>
      <c r="AN71" s="237">
        <v>0</v>
      </c>
      <c r="AO71" s="237">
        <v>0</v>
      </c>
      <c r="AP71" s="251">
        <f t="shared" si="3"/>
        <v>6102763.045636192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92" t="s">
        <v>329</v>
      </c>
      <c r="G73" s="392"/>
      <c r="H73" s="392"/>
      <c r="I73" s="392"/>
      <c r="J73" s="392"/>
      <c r="K73" s="392"/>
      <c r="L73" s="392"/>
      <c r="M73" s="392"/>
      <c r="N73" s="392"/>
      <c r="O73" s="392"/>
      <c r="P73" s="392"/>
      <c r="Q73" s="392"/>
      <c r="R73" s="392"/>
      <c r="S73" s="392"/>
      <c r="T73" s="392"/>
      <c r="U73" s="392"/>
      <c r="V73" s="392"/>
      <c r="W73" s="392"/>
      <c r="X73" s="392"/>
      <c r="Y73" s="392"/>
      <c r="Z73" s="392"/>
      <c r="AA73" s="392"/>
      <c r="AB73" s="392"/>
      <c r="AC73" s="392"/>
      <c r="AD73" s="392"/>
      <c r="AE73" s="392"/>
      <c r="AF73" s="392"/>
      <c r="AG73" s="392"/>
      <c r="AH73" s="392"/>
      <c r="AI73" s="392"/>
      <c r="AJ73" s="392"/>
      <c r="AK73" s="392"/>
      <c r="AL73" s="392"/>
      <c r="AM73" s="392"/>
      <c r="AN73" s="392"/>
      <c r="AO73" s="392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6102763.045636192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92" t="s">
        <v>366</v>
      </c>
      <c r="G75" s="392"/>
      <c r="H75" s="392"/>
      <c r="I75" s="392"/>
      <c r="J75" s="392"/>
      <c r="K75" s="392"/>
      <c r="L75" s="392"/>
      <c r="M75" s="392"/>
      <c r="N75" s="392"/>
      <c r="O75" s="392"/>
      <c r="P75" s="392"/>
      <c r="Q75" s="392"/>
      <c r="R75" s="392"/>
      <c r="S75" s="392"/>
      <c r="T75" s="392"/>
      <c r="U75" s="392"/>
      <c r="V75" s="392"/>
      <c r="W75" s="392"/>
      <c r="X75" s="392"/>
      <c r="Y75" s="392"/>
      <c r="Z75" s="392"/>
      <c r="AA75" s="392"/>
      <c r="AB75" s="392"/>
      <c r="AC75" s="392"/>
      <c r="AD75" s="392"/>
      <c r="AE75" s="392"/>
      <c r="AF75" s="392"/>
      <c r="AG75" s="392"/>
      <c r="AH75" s="392"/>
      <c r="AI75" s="392"/>
      <c r="AJ75" s="392"/>
      <c r="AK75" s="392"/>
      <c r="AL75" s="392"/>
      <c r="AM75" s="392"/>
      <c r="AN75" s="392"/>
      <c r="AO75" s="392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92" t="s">
        <v>56</v>
      </c>
      <c r="G94" s="392"/>
      <c r="H94" s="392"/>
      <c r="I94" s="392"/>
      <c r="J94" s="392"/>
      <c r="K94" s="392"/>
      <c r="L94" s="392"/>
      <c r="M94" s="392"/>
      <c r="N94" s="392"/>
      <c r="O94" s="392"/>
      <c r="P94" s="392"/>
      <c r="Q94" s="392"/>
      <c r="R94" s="392"/>
      <c r="S94" s="392"/>
      <c r="T94" s="392"/>
      <c r="U94" s="392"/>
      <c r="V94" s="392"/>
      <c r="W94" s="392"/>
      <c r="X94" s="392"/>
      <c r="Y94" s="392"/>
      <c r="Z94" s="392"/>
      <c r="AA94" s="392"/>
      <c r="AB94" s="392"/>
      <c r="AC94" s="392"/>
      <c r="AD94" s="392"/>
      <c r="AE94" s="392"/>
      <c r="AF94" s="392"/>
      <c r="AG94" s="392"/>
      <c r="AH94" s="392"/>
      <c r="AI94" s="392"/>
      <c r="AJ94" s="392"/>
      <c r="AK94" s="392"/>
      <c r="AL94" s="392"/>
      <c r="AM94" s="392"/>
      <c r="AN94" s="392"/>
      <c r="AO94" s="392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90" t="s">
        <v>367</v>
      </c>
      <c r="G96" s="390"/>
      <c r="H96" s="390"/>
      <c r="I96" s="390"/>
      <c r="J96" s="390"/>
      <c r="K96" s="390"/>
      <c r="L96" s="390"/>
      <c r="M96" s="390"/>
      <c r="N96" s="390"/>
      <c r="O96" s="390"/>
      <c r="P96" s="390"/>
      <c r="Q96" s="390"/>
      <c r="R96" s="390"/>
      <c r="S96" s="390"/>
      <c r="T96" s="390"/>
      <c r="U96" s="390"/>
      <c r="V96" s="390"/>
      <c r="W96" s="390"/>
      <c r="X96" s="390"/>
      <c r="Y96" s="390"/>
      <c r="Z96" s="390"/>
      <c r="AA96" s="390"/>
      <c r="AB96" s="390"/>
      <c r="AC96" s="390"/>
      <c r="AD96" s="390"/>
      <c r="AE96" s="390"/>
      <c r="AF96" s="390"/>
      <c r="AG96" s="390"/>
      <c r="AH96" s="390"/>
      <c r="AI96" s="390"/>
      <c r="AJ96" s="390"/>
      <c r="AK96" s="390"/>
      <c r="AL96" s="390"/>
      <c r="AM96" s="390"/>
      <c r="AN96" s="390"/>
      <c r="AO96" s="390"/>
    </row>
    <row r="99" spans="5:14">
      <c r="E99" s="14"/>
      <c r="F99" s="390" t="s">
        <v>512</v>
      </c>
      <c r="G99" s="390"/>
      <c r="H99" s="390"/>
      <c r="I99" s="390"/>
      <c r="J99" s="390"/>
      <c r="K99" s="390"/>
      <c r="L99" s="390"/>
      <c r="M99" s="390"/>
      <c r="N99" s="390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-1777985.4355511186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-1777985.4355511186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-1359457.7959575919</v>
      </c>
      <c r="G103" s="14"/>
      <c r="H103" s="246">
        <v>0</v>
      </c>
      <c r="I103" s="14"/>
      <c r="J103" s="246">
        <f t="shared" si="6"/>
        <v>-1359457.7959575919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9126570.1860198174</v>
      </c>
      <c r="G104" s="14"/>
      <c r="H104" s="246">
        <v>0</v>
      </c>
      <c r="I104" s="14"/>
      <c r="J104" s="246">
        <f t="shared" si="6"/>
        <v>9126570.1860198174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-1777985.4355511186</v>
      </c>
      <c r="I111" s="14"/>
      <c r="J111" s="246">
        <f t="shared" si="6"/>
        <v>-1777985.4355511186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-35429.897676176748</v>
      </c>
      <c r="I112" s="14"/>
      <c r="J112" s="246">
        <f t="shared" si="6"/>
        <v>0</v>
      </c>
      <c r="K112" s="14"/>
      <c r="L112" s="246">
        <v>-35429.897676176748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-1359457.7959575919</v>
      </c>
      <c r="I113" s="14"/>
      <c r="J113" s="246">
        <f t="shared" si="6"/>
        <v>-1359457.7959575919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-106.02767886152715</v>
      </c>
      <c r="I114" s="14"/>
      <c r="J114" s="246">
        <f t="shared" si="6"/>
        <v>0</v>
      </c>
      <c r="K114" s="14"/>
      <c r="L114" s="246">
        <v>-106.02767886152715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-8771.8572366008211</v>
      </c>
      <c r="I116" s="14"/>
      <c r="J116" s="246">
        <f t="shared" si="6"/>
        <v>0</v>
      </c>
      <c r="K116" s="14"/>
      <c r="L116" s="246">
        <v>-8771.8572366008211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-1777985.4355511186</v>
      </c>
      <c r="I117" s="14"/>
      <c r="J117" s="246">
        <f t="shared" si="6"/>
        <v>-1777985.4355511186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-1359457.7959575919</v>
      </c>
      <c r="I118" s="14"/>
      <c r="J118" s="246">
        <f t="shared" si="6"/>
        <v>-1359457.7959575919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9126570.1860198174</v>
      </c>
      <c r="I119" s="14"/>
      <c r="J119" s="246">
        <f t="shared" si="6"/>
        <v>9126570.1860198174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-3797055.1820632704</v>
      </c>
      <c r="I120" s="14"/>
      <c r="J120" s="246">
        <f t="shared" si="6"/>
        <v>-3797055.1820632704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-66021.418271669754</v>
      </c>
      <c r="I121" s="14"/>
      <c r="J121" s="246">
        <f t="shared" si="6"/>
        <v>0</v>
      </c>
      <c r="K121" s="14"/>
      <c r="L121" s="246">
        <v>-66021.418271669754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-1359457.7959575919</v>
      </c>
      <c r="I122" s="14"/>
      <c r="J122" s="246">
        <f t="shared" si="6"/>
        <v>-1359457.7959575919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9126570.1860198174</v>
      </c>
      <c r="I123" s="14"/>
      <c r="J123" s="246">
        <f t="shared" si="6"/>
        <v>9126570.1860198174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-1082643.9792420177</v>
      </c>
      <c r="I126" s="14"/>
      <c r="J126" s="246">
        <f t="shared" si="6"/>
        <v>0</v>
      </c>
      <c r="K126" s="14"/>
      <c r="L126" s="246">
        <v>-1082643.9792420177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-13740.19434752778</v>
      </c>
      <c r="I128" s="14"/>
      <c r="J128" s="246">
        <f t="shared" si="6"/>
        <v>-13740.19434752778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-3677.1587424372706</v>
      </c>
      <c r="I129" s="14"/>
      <c r="J129" s="246">
        <f t="shared" si="6"/>
        <v>0</v>
      </c>
      <c r="K129" s="14"/>
      <c r="L129" s="246">
        <v>-3677.1587424372706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-47920.401977769274</v>
      </c>
      <c r="I130" s="14"/>
      <c r="J130" s="246">
        <f t="shared" si="6"/>
        <v>0</v>
      </c>
      <c r="K130" s="14"/>
      <c r="L130" s="246">
        <v>-47920.401977769274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-3678478.5848042481</v>
      </c>
      <c r="I131" s="14"/>
      <c r="J131" s="246">
        <f t="shared" si="6"/>
        <v>0</v>
      </c>
      <c r="K131" s="14"/>
      <c r="L131" s="246">
        <v>-3678478.5848042481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-13104.628581498642</v>
      </c>
      <c r="I132" s="14"/>
      <c r="J132" s="246">
        <f t="shared" si="6"/>
        <v>-13104.628581498642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-13104.628581498642</v>
      </c>
      <c r="I133" s="14"/>
      <c r="J133" s="246">
        <f t="shared" si="6"/>
        <v>-9173.2400070490494</v>
      </c>
      <c r="K133" s="14"/>
      <c r="L133" s="246">
        <v>-3931.3885744495929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6102763.045636192</v>
      </c>
      <c r="I134" s="14"/>
      <c r="J134" s="246">
        <f t="shared" si="6"/>
        <v>6102763.045636192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-2788514.0257371739</v>
      </c>
      <c r="I136" s="14"/>
      <c r="J136" s="246">
        <f t="shared" si="6"/>
        <v>0</v>
      </c>
      <c r="K136" s="14"/>
      <c r="L136" s="246">
        <v>-2788514.0257371739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  <row r="142" spans="5:14">
      <c r="E142" s="14"/>
      <c r="F142" s="392" t="s">
        <v>576</v>
      </c>
      <c r="G142" s="392"/>
      <c r="H142" s="392"/>
      <c r="I142" s="392"/>
      <c r="J142" s="392"/>
      <c r="K142" s="392"/>
      <c r="L142" s="392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-1689824.7786463453</v>
      </c>
      <c r="G145" s="14"/>
      <c r="H145" s="251">
        <v>0</v>
      </c>
      <c r="I145" s="14"/>
      <c r="J145" s="251">
        <f>AP58</f>
        <v>-1813415.3332272954</v>
      </c>
      <c r="K145" s="14"/>
      <c r="L145" s="271">
        <f>F145+H145-J145</f>
        <v>123590.55458095018</v>
      </c>
    </row>
    <row r="146" spans="5:12">
      <c r="E146" s="134" t="s">
        <v>326</v>
      </c>
      <c r="F146" s="251">
        <v>-1359217.3367370586</v>
      </c>
      <c r="G146" s="14"/>
      <c r="H146" s="251">
        <v>0</v>
      </c>
      <c r="I146" s="14"/>
      <c r="J146" s="251">
        <f t="shared" ref="J146:J159" si="8">AP59</f>
        <v>-1359563.8236364534</v>
      </c>
      <c r="K146" s="14"/>
      <c r="L146" s="271">
        <f t="shared" ref="L146:L159" si="9">F146+H146-J146</f>
        <v>346.48689939477481</v>
      </c>
    </row>
    <row r="147" spans="5:12">
      <c r="E147" s="134" t="s">
        <v>327</v>
      </c>
      <c r="F147" s="251">
        <v>9148397.3079415839</v>
      </c>
      <c r="G147" s="14"/>
      <c r="H147" s="251">
        <f>Ore_to_PI!AC195</f>
        <v>80616.370239891301</v>
      </c>
      <c r="I147" s="14"/>
      <c r="J147" s="251">
        <f t="shared" si="8"/>
        <v>9117798.328783216</v>
      </c>
      <c r="K147" s="14"/>
      <c r="L147" s="271">
        <f t="shared" si="9"/>
        <v>111215.34939825907</v>
      </c>
    </row>
    <row r="148" spans="5:12">
      <c r="E148" s="134" t="s">
        <v>455</v>
      </c>
      <c r="F148" s="251">
        <v>-1777985.4355511186</v>
      </c>
      <c r="G148" s="14"/>
      <c r="H148" s="251">
        <f>Ore_to_PI!AU28</f>
        <v>609792.2517593482</v>
      </c>
      <c r="I148" s="14"/>
      <c r="J148" s="251">
        <f t="shared" si="8"/>
        <v>-1777985.4355511186</v>
      </c>
      <c r="K148" s="14"/>
      <c r="L148" s="271">
        <f t="shared" si="9"/>
        <v>609792.2517593482</v>
      </c>
    </row>
    <row r="149" spans="5:12">
      <c r="E149" s="134" t="s">
        <v>435</v>
      </c>
      <c r="F149" s="251">
        <v>-1359457.7959575919</v>
      </c>
      <c r="G149" s="14"/>
      <c r="H149" s="251">
        <f>Ore_to_PI!AU113</f>
        <v>2824.8856477449194</v>
      </c>
      <c r="I149" s="14"/>
      <c r="J149" s="251">
        <f t="shared" si="8"/>
        <v>-1359457.7959575919</v>
      </c>
      <c r="K149" s="14"/>
      <c r="L149" s="271">
        <f t="shared" si="9"/>
        <v>2824.8856477448717</v>
      </c>
    </row>
    <row r="150" spans="5:12">
      <c r="E150" s="134" t="s">
        <v>434</v>
      </c>
      <c r="F150" s="251">
        <v>9126570.1860198174</v>
      </c>
      <c r="G150" s="14"/>
      <c r="H150" s="251">
        <f>Ore_to_PI!AU190</f>
        <v>282.1287710315147</v>
      </c>
      <c r="I150" s="14"/>
      <c r="J150" s="251">
        <f t="shared" si="8"/>
        <v>9126570.1860198174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-1777985.4355511186</v>
      </c>
      <c r="G151" s="14"/>
      <c r="H151" s="251">
        <f>Ore_to_PI!BN35</f>
        <v>12626.098826338684</v>
      </c>
      <c r="I151" s="14"/>
      <c r="J151" s="251">
        <f t="shared" si="8"/>
        <v>-3863076.60033494</v>
      </c>
      <c r="K151" s="14"/>
      <c r="L151" s="271">
        <f t="shared" si="9"/>
        <v>2097717.26361016</v>
      </c>
    </row>
    <row r="152" spans="5:12">
      <c r="E152" s="134" t="s">
        <v>348</v>
      </c>
      <c r="F152" s="251">
        <v>-1359457.7959575919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>
      <c r="E153" s="134" t="s">
        <v>362</v>
      </c>
      <c r="F153" s="251">
        <v>9126570.1860198174</v>
      </c>
      <c r="G153" s="14"/>
      <c r="H153" s="251">
        <f>Ore_to_PI!BM195</f>
        <v>50.358084153937838</v>
      </c>
      <c r="I153" s="14"/>
      <c r="J153" s="251">
        <f t="shared" si="8"/>
        <v>9126570.1860198174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-1534440.1295455615</v>
      </c>
      <c r="G154" s="14"/>
      <c r="H154" s="251">
        <v>0</v>
      </c>
      <c r="I154" s="14"/>
      <c r="J154" s="251">
        <f t="shared" si="8"/>
        <v>-2413866.0441760151</v>
      </c>
      <c r="K154" s="14"/>
      <c r="L154" s="271">
        <f t="shared" si="9"/>
        <v>879425.91463045357</v>
      </c>
    </row>
    <row r="155" spans="5:12">
      <c r="E155" s="134" t="s">
        <v>344</v>
      </c>
      <c r="F155" s="251">
        <v>8177363.7605391415</v>
      </c>
      <c r="G155" s="14"/>
      <c r="H155" s="251">
        <v>0</v>
      </c>
      <c r="I155" s="14"/>
      <c r="J155" s="251">
        <f t="shared" si="8"/>
        <v>2370840.0632967604</v>
      </c>
      <c r="K155" s="14"/>
      <c r="L155" s="271">
        <f t="shared" si="9"/>
        <v>5806523.6972423811</v>
      </c>
    </row>
    <row r="156" spans="5:12">
      <c r="E156" s="134" t="s">
        <v>514</v>
      </c>
      <c r="F156" s="251">
        <v>-13740.19434752778</v>
      </c>
      <c r="G156" s="14"/>
      <c r="H156" s="251">
        <f>Ore_to_PI!DD229</f>
        <v>33191.859393697465</v>
      </c>
      <c r="I156" s="14"/>
      <c r="J156" s="251">
        <f t="shared" si="8"/>
        <v>-13104.628581498642</v>
      </c>
      <c r="K156" s="14"/>
      <c r="L156" s="271">
        <f t="shared" si="9"/>
        <v>32556.293627668325</v>
      </c>
    </row>
    <row r="157" spans="5:12">
      <c r="E157" s="134" t="s">
        <v>516</v>
      </c>
      <c r="F157" s="251">
        <v>-13104.628581498642</v>
      </c>
      <c r="G157" s="14"/>
      <c r="H157" s="251">
        <v>0</v>
      </c>
      <c r="I157" s="14"/>
      <c r="J157" s="251">
        <f t="shared" si="8"/>
        <v>-13104.628581498642</v>
      </c>
      <c r="K157" s="14"/>
      <c r="L157" s="271">
        <f t="shared" si="9"/>
        <v>0</v>
      </c>
    </row>
    <row r="158" spans="5:12">
      <c r="E158" s="134" t="s">
        <v>76</v>
      </c>
      <c r="F158" s="251">
        <v>1060783.6165065998</v>
      </c>
      <c r="G158" s="14"/>
      <c r="H158" s="251">
        <v>0</v>
      </c>
      <c r="I158" s="14"/>
      <c r="J158" s="251">
        <f t="shared" si="8"/>
        <v>6102763.045636192</v>
      </c>
      <c r="K158" s="14"/>
      <c r="L158" s="271">
        <f t="shared" si="9"/>
        <v>-5041979.4291295921</v>
      </c>
    </row>
    <row r="159" spans="5:12">
      <c r="E159" s="134" t="s">
        <v>337</v>
      </c>
      <c r="F159" s="251">
        <v>6078804.8232561611</v>
      </c>
      <c r="G159" s="14"/>
      <c r="H159" s="253">
        <f>Ore_to_PI!EU117</f>
        <v>318930.1042317453</v>
      </c>
      <c r="I159" s="252"/>
      <c r="J159" s="251">
        <f t="shared" si="8"/>
        <v>-2965901.6860743999</v>
      </c>
      <c r="K159" s="14"/>
      <c r="L159" s="271">
        <f t="shared" si="9"/>
        <v>9363636.6135623064</v>
      </c>
    </row>
    <row r="160" spans="5:12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554687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90" t="s">
        <v>279</v>
      </c>
      <c r="F3" s="390"/>
      <c r="G3" s="390"/>
      <c r="L3" s="390" t="s">
        <v>354</v>
      </c>
      <c r="M3" s="390"/>
      <c r="N3" s="390"/>
      <c r="T3" s="52" t="s">
        <v>353</v>
      </c>
    </row>
    <row r="4" spans="3:20" ht="16.05" customHeight="1">
      <c r="E4" s="394" t="s">
        <v>10</v>
      </c>
      <c r="F4" s="394"/>
      <c r="G4" s="394"/>
      <c r="L4" s="394" t="s">
        <v>47</v>
      </c>
      <c r="M4" s="394"/>
      <c r="N4" s="394"/>
      <c r="T4" s="14" t="s">
        <v>47</v>
      </c>
    </row>
    <row r="5" spans="3:20" ht="14.55" customHeight="1">
      <c r="C5" s="39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39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39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90" t="s">
        <v>354</v>
      </c>
      <c r="M9" s="390"/>
      <c r="N9" s="390"/>
      <c r="O9" s="390"/>
    </row>
    <row r="10" spans="3:20">
      <c r="E10" s="390" t="s">
        <v>279</v>
      </c>
      <c r="F10" s="390"/>
      <c r="L10" s="394" t="s">
        <v>47</v>
      </c>
      <c r="M10" s="394"/>
      <c r="N10" s="394"/>
      <c r="O10" s="394"/>
    </row>
    <row r="11" spans="3:20">
      <c r="E11" s="394" t="s">
        <v>10</v>
      </c>
      <c r="F11" s="39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39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397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397"/>
      <c r="D14" s="50" t="s">
        <v>22</v>
      </c>
      <c r="E14" s="14" t="s">
        <v>91</v>
      </c>
      <c r="F14" s="14">
        <f>Kiln_H2OWaste</f>
        <v>84.513558569455128</v>
      </c>
      <c r="L14" s="390" t="s">
        <v>354</v>
      </c>
      <c r="M14" s="390"/>
      <c r="N14" s="390"/>
    </row>
    <row r="15" spans="3:20">
      <c r="C15" s="397"/>
      <c r="D15" s="14" t="s">
        <v>18</v>
      </c>
      <c r="E15" s="18">
        <f>SUM(E13:E14)</f>
        <v>0</v>
      </c>
      <c r="F15" s="18">
        <f>SUM(F13:F14)</f>
        <v>89.498311114553246</v>
      </c>
      <c r="L15" s="394" t="s">
        <v>47</v>
      </c>
      <c r="M15" s="394"/>
      <c r="N15" s="394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90" t="s">
        <v>354</v>
      </c>
      <c r="M19" s="390"/>
    </row>
    <row r="20" spans="3:14">
      <c r="C20" s="395" t="s">
        <v>278</v>
      </c>
      <c r="E20" s="277" t="s">
        <v>275</v>
      </c>
      <c r="L20" s="394" t="s">
        <v>47</v>
      </c>
      <c r="M20" s="394"/>
    </row>
    <row r="21" spans="3:14" ht="14.55" customHeight="1">
      <c r="C21" s="39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9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39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B49" zoomScale="111" workbookViewId="0">
      <selection activeCell="N51" sqref="N51:N65"/>
    </sheetView>
  </sheetViews>
  <sheetFormatPr defaultColWidth="11.554687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13" t="s">
        <v>245</v>
      </c>
      <c r="E4" s="313"/>
      <c r="F4" s="313"/>
      <c r="G4" s="313"/>
      <c r="H4" s="289"/>
      <c r="I4" s="289"/>
      <c r="K4" s="293"/>
      <c r="S4" s="390" t="s">
        <v>601</v>
      </c>
      <c r="T4" s="390"/>
      <c r="U4" s="390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94" t="s">
        <v>77</v>
      </c>
      <c r="E5" s="394"/>
      <c r="F5" s="394"/>
      <c r="G5" s="39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39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396"/>
      <c r="C7" s="286" t="s">
        <v>266</v>
      </c>
      <c r="D7" s="14">
        <f>Bejan_MEROI_Iron</f>
        <v>0.7073466118498688</v>
      </c>
      <c r="E7" s="14" t="e">
        <f>Bejan_IronExtraction</f>
        <v>#REF!</v>
      </c>
      <c r="F7" s="14" t="e">
        <f>Bejan_IronHauling</f>
        <v>#REF!</v>
      </c>
      <c r="G7" s="14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39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39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98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98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13" t="s">
        <v>245</v>
      </c>
      <c r="E13" s="313"/>
      <c r="F13" s="313"/>
      <c r="G13" s="313"/>
      <c r="H13" s="313"/>
      <c r="I13" s="289"/>
      <c r="K13" s="293"/>
      <c r="M13" s="289"/>
      <c r="N13" s="289"/>
      <c r="O13" s="289"/>
      <c r="P13" s="289"/>
      <c r="Q13" s="289"/>
      <c r="R13" s="289"/>
      <c r="S13" s="289"/>
      <c r="T13" s="398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94" t="s">
        <v>77</v>
      </c>
      <c r="E14" s="394"/>
      <c r="F14" s="394"/>
      <c r="G14" s="394"/>
      <c r="H14" s="394"/>
      <c r="I14" s="289"/>
      <c r="K14" s="293"/>
      <c r="M14" s="289"/>
      <c r="N14" s="289"/>
      <c r="O14" s="289"/>
      <c r="P14" s="289"/>
      <c r="Q14" s="289"/>
      <c r="R14" s="289"/>
      <c r="S14" s="289"/>
      <c r="T14" s="398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39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397"/>
      <c r="C16" s="286" t="s">
        <v>266</v>
      </c>
      <c r="D16" s="14">
        <f>Bejan_MEROI_Limestone</f>
        <v>20693.323881806569</v>
      </c>
      <c r="E16" s="14" t="e">
        <f>Bejan_LimeExtraction</f>
        <v>#REF!</v>
      </c>
      <c r="F16" s="14" t="e">
        <f>Bejan_LimeHauling</f>
        <v>#REF!</v>
      </c>
      <c r="G16" s="14" t="e">
        <f>Bejan_LimeBeneficiation</f>
        <v>#REF!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39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39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13" t="s">
        <v>245</v>
      </c>
      <c r="E21" s="313"/>
      <c r="F21" s="313"/>
      <c r="G21" s="313"/>
      <c r="H21" s="289"/>
      <c r="I21" s="289"/>
      <c r="K21" s="293"/>
      <c r="M21" s="289"/>
      <c r="N21" s="289"/>
      <c r="O21" s="289"/>
      <c r="P21" s="398" t="s">
        <v>56</v>
      </c>
      <c r="Q21" s="294"/>
      <c r="R21" s="289"/>
      <c r="S21" s="399" t="s">
        <v>600</v>
      </c>
      <c r="T21" s="399"/>
      <c r="U21" s="399"/>
      <c r="V21" s="289"/>
      <c r="W21" s="289"/>
      <c r="X21" s="398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94" t="s">
        <v>77</v>
      </c>
      <c r="E22" s="394"/>
      <c r="F22" s="394"/>
      <c r="G22" s="394"/>
      <c r="H22" s="289"/>
      <c r="I22" s="289"/>
      <c r="K22" s="293"/>
      <c r="M22" s="289"/>
      <c r="N22" s="289"/>
      <c r="O22" s="289"/>
      <c r="P22" s="398"/>
      <c r="Q22" s="294"/>
      <c r="R22" s="289"/>
      <c r="S22" s="399"/>
      <c r="T22" s="399"/>
      <c r="U22" s="399"/>
      <c r="V22" s="289"/>
      <c r="X22" s="398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9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99"/>
      <c r="T23" s="399"/>
      <c r="U23" s="399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95"/>
      <c r="C24" s="286" t="s">
        <v>266</v>
      </c>
      <c r="D24" s="14">
        <f>Bejan_MEROI_Coal</f>
        <v>109.11201209723454</v>
      </c>
      <c r="E24" s="14" t="e">
        <f>Bejan_CoalExtraction</f>
        <v>#REF!</v>
      </c>
      <c r="F24" s="14" t="e">
        <f>Bejan_CoalHauling</f>
        <v>#REF!</v>
      </c>
      <c r="G24" s="14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9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9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98"/>
      <c r="Q30" s="289"/>
      <c r="R30" s="289"/>
      <c r="S30" s="289"/>
      <c r="T30" s="398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98"/>
      <c r="Q31" s="289"/>
      <c r="R31" s="289"/>
      <c r="S31" s="289"/>
      <c r="T31" s="398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00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00"/>
      <c r="C33" s="286" t="s">
        <v>266</v>
      </c>
      <c r="D33" s="14" t="s">
        <v>91</v>
      </c>
      <c r="E33" s="14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00"/>
      <c r="C34" s="288" t="s">
        <v>267</v>
      </c>
      <c r="D34" s="14">
        <f>Rational_mixer</f>
        <v>0.99174963463121601</v>
      </c>
      <c r="E34" s="14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00"/>
      <c r="C35" s="287" t="s">
        <v>318</v>
      </c>
      <c r="D35" s="14">
        <f>Resource_Mixer</f>
        <v>1.0976920273227081E-2</v>
      </c>
      <c r="E35" s="14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123590.55458095018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123590.55458095018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346.48689939477481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346.48689939477481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111215.34939825907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111215.34939825907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2097717.26361016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2097717.26361016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879425.91463045357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879425.91463045357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5806523.6972423811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5806523.6972423811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32556.293627668325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32556.293627668325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0.99174963463121601</v>
      </c>
      <c r="D64" s="14">
        <f>Resource_Mixer</f>
        <v>1.0976920273227081E-2</v>
      </c>
      <c r="K64" s="293"/>
      <c r="L64" s="134" t="s">
        <v>76</v>
      </c>
      <c r="M64" s="134">
        <f>MCC_B_RUVY_matrices_mat_level!J229</f>
        <v>55594.067320963368</v>
      </c>
      <c r="N64" s="14" t="e">
        <f>#REF!</f>
        <v>#REF!</v>
      </c>
      <c r="O64" s="14">
        <f>MCC_B_RUVY_matrices_mat_level!J229</f>
        <v>55594.067320963368</v>
      </c>
      <c r="P64" s="14">
        <f>'MCC_hM_RUVY_matrices_mat_level '!L158</f>
        <v>-5041979.4291295921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 t="e">
        <f t="shared" si="11"/>
        <v>#REF!</v>
      </c>
      <c r="V64">
        <f t="shared" si="12"/>
        <v>55594.067320963368</v>
      </c>
      <c r="X64" t="str">
        <f t="shared" si="13"/>
        <v>Mixer</v>
      </c>
      <c r="Y64">
        <f t="shared" si="4"/>
        <v>-5041979.4291295921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0.37943022424115741</v>
      </c>
      <c r="D65" s="14">
        <f>Resource_BF</f>
        <v>0.34074255379728524</v>
      </c>
      <c r="K65" s="293"/>
      <c r="L65" s="134" t="s">
        <v>337</v>
      </c>
      <c r="M65" s="134">
        <f>MCC_B_RUVY_matrices_mat_level!J230</f>
        <v>7572474.0694727181</v>
      </c>
      <c r="N65" s="14" t="e">
        <f>#REF!</f>
        <v>#REF!</v>
      </c>
      <c r="O65" s="14">
        <f>MCC_B_RUVY_matrices_mat_level!J230</f>
        <v>7572474.0694727181</v>
      </c>
      <c r="P65" s="14">
        <f>'MCC_hM_RUVY_matrices_mat_level '!L159</f>
        <v>9363636.6135623064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 t="e">
        <f t="shared" si="11"/>
        <v>#REF!</v>
      </c>
      <c r="V65">
        <f t="shared" si="12"/>
        <v>7572474.0694727181</v>
      </c>
      <c r="X65" t="str">
        <f t="shared" si="13"/>
        <v>Blast furnace</v>
      </c>
      <c r="Y65">
        <f t="shared" si="4"/>
        <v>9363636.6135623064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5546875" defaultRowHeight="14.4"/>
  <cols>
    <col min="9" max="9" width="12.109375" customWidth="1"/>
  </cols>
  <sheetData>
    <row r="2" spans="2:22">
      <c r="C2" s="390" t="s">
        <v>612</v>
      </c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0" t="s">
        <v>349</v>
      </c>
      <c r="S4" s="370"/>
      <c r="T4" s="370"/>
      <c r="U4" s="370"/>
      <c r="V4" s="370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0"/>
      <c r="S5" s="370"/>
      <c r="T5" s="370"/>
      <c r="U5" s="370"/>
      <c r="V5" s="370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401" t="s">
        <v>611</v>
      </c>
      <c r="D15" s="401"/>
      <c r="E15" s="401"/>
      <c r="F15" s="401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01" t="s">
        <v>613</v>
      </c>
      <c r="D28" s="401"/>
      <c r="E28" s="401"/>
      <c r="F28" s="401"/>
      <c r="G28" s="401"/>
      <c r="H28" s="401"/>
      <c r="I28" s="401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401" t="s">
        <v>614</v>
      </c>
      <c r="D40" s="401"/>
      <c r="E40" s="401"/>
      <c r="F40" s="401"/>
      <c r="G40" s="401"/>
      <c r="H40" s="401"/>
      <c r="I40" s="401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401" t="s">
        <v>615</v>
      </c>
      <c r="D48" s="401"/>
      <c r="E48" s="401"/>
      <c r="F48" s="401"/>
      <c r="G48" s="401"/>
      <c r="H48" s="401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13"/>
      <c r="D55" s="313"/>
      <c r="E55" s="313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554687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641</v>
      </c>
      <c r="B1" s="234" t="s">
        <v>706</v>
      </c>
      <c r="AN1" s="303" t="s">
        <v>641</v>
      </c>
      <c r="AO1" s="234" t="s">
        <v>683</v>
      </c>
      <c r="AP1" s="234" t="s">
        <v>684</v>
      </c>
      <c r="AQ1" s="234" t="s">
        <v>685</v>
      </c>
      <c r="AR1" s="234" t="s">
        <v>686</v>
      </c>
      <c r="AS1" s="234" t="s">
        <v>687</v>
      </c>
      <c r="AT1" s="234" t="s">
        <v>688</v>
      </c>
      <c r="AU1" s="234" t="s">
        <v>689</v>
      </c>
      <c r="AV1" s="234" t="s">
        <v>690</v>
      </c>
      <c r="AW1" s="234" t="s">
        <v>691</v>
      </c>
      <c r="AX1" s="234" t="s">
        <v>692</v>
      </c>
      <c r="AY1" s="234" t="s">
        <v>693</v>
      </c>
      <c r="AZ1" s="234" t="s">
        <v>694</v>
      </c>
      <c r="BA1" s="234" t="s">
        <v>695</v>
      </c>
      <c r="BB1" s="234" t="s">
        <v>696</v>
      </c>
      <c r="BC1" s="234" t="s">
        <v>697</v>
      </c>
      <c r="BF1" s="303" t="s">
        <v>641</v>
      </c>
      <c r="BG1" s="234" t="s">
        <v>683</v>
      </c>
      <c r="BH1" s="234" t="s">
        <v>684</v>
      </c>
      <c r="BI1" s="234" t="s">
        <v>685</v>
      </c>
      <c r="BJ1" s="234" t="s">
        <v>686</v>
      </c>
      <c r="BK1" s="234" t="s">
        <v>687</v>
      </c>
      <c r="BL1" s="234" t="s">
        <v>688</v>
      </c>
      <c r="BM1" s="234" t="s">
        <v>689</v>
      </c>
      <c r="BN1" s="234" t="s">
        <v>690</v>
      </c>
      <c r="BO1" s="234" t="s">
        <v>691</v>
      </c>
      <c r="BP1" s="234" t="s">
        <v>692</v>
      </c>
      <c r="BQ1" s="234" t="s">
        <v>693</v>
      </c>
      <c r="BR1" s="234" t="s">
        <v>694</v>
      </c>
      <c r="BS1" s="234" t="s">
        <v>695</v>
      </c>
      <c r="BT1" s="234" t="s">
        <v>696</v>
      </c>
      <c r="BU1" s="234" t="s">
        <v>697</v>
      </c>
    </row>
    <row r="2" spans="1:73">
      <c r="A2" s="304" t="s">
        <v>642</v>
      </c>
      <c r="B2" s="306">
        <v>1</v>
      </c>
      <c r="AN2" s="304" t="s">
        <v>642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642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643</v>
      </c>
      <c r="B3" s="306">
        <v>1</v>
      </c>
      <c r="AN3" s="304" t="s">
        <v>643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643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644</v>
      </c>
      <c r="B4" s="306">
        <v>1</v>
      </c>
      <c r="AN4" s="304" t="s">
        <v>644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644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645</v>
      </c>
      <c r="B5" s="306">
        <v>1</v>
      </c>
      <c r="AN5" s="304" t="s">
        <v>645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645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646</v>
      </c>
      <c r="B6" s="306">
        <v>1</v>
      </c>
      <c r="AN6" s="304" t="s">
        <v>646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646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647</v>
      </c>
      <c r="B7" s="306">
        <v>1</v>
      </c>
      <c r="AN7" s="304" t="s">
        <v>647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647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648</v>
      </c>
      <c r="B8" s="306">
        <v>1</v>
      </c>
      <c r="AN8" s="304" t="s">
        <v>648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648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649</v>
      </c>
      <c r="B9" s="306">
        <v>1</v>
      </c>
      <c r="AN9" s="304" t="s">
        <v>649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649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650</v>
      </c>
      <c r="B10" s="306">
        <v>1</v>
      </c>
      <c r="AN10" s="304" t="s">
        <v>650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650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651</v>
      </c>
      <c r="B11" s="306">
        <v>1</v>
      </c>
      <c r="AN11" s="304" t="s">
        <v>651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651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652</v>
      </c>
      <c r="B12" s="306">
        <v>1</v>
      </c>
      <c r="AN12" s="304" t="s">
        <v>652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652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653</v>
      </c>
      <c r="B13" s="306">
        <v>1</v>
      </c>
      <c r="AN13" s="304" t="s">
        <v>653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653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654</v>
      </c>
      <c r="B14" s="306">
        <v>1</v>
      </c>
      <c r="AN14" s="304" t="s">
        <v>654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654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655</v>
      </c>
      <c r="B15" s="306">
        <v>1</v>
      </c>
      <c r="AN15" s="304" t="s">
        <v>655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655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656</v>
      </c>
      <c r="B16" s="306">
        <v>1</v>
      </c>
      <c r="AN16" s="304" t="s">
        <v>656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656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657</v>
      </c>
      <c r="B17" s="306">
        <v>1</v>
      </c>
      <c r="AN17" s="304" t="s">
        <v>657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657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658</v>
      </c>
      <c r="B18" s="306">
        <v>1</v>
      </c>
      <c r="AN18" s="304" t="s">
        <v>658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658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659</v>
      </c>
      <c r="B19" s="306">
        <v>1</v>
      </c>
      <c r="AN19" s="304" t="s">
        <v>659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659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660</v>
      </c>
      <c r="B20" s="306">
        <v>1</v>
      </c>
      <c r="AN20" s="304" t="s">
        <v>660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660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661</v>
      </c>
      <c r="B21" s="306">
        <v>1</v>
      </c>
      <c r="AN21" s="304" t="s">
        <v>661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661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662</v>
      </c>
      <c r="B22" s="306">
        <v>1</v>
      </c>
      <c r="AN22" s="304" t="s">
        <v>662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662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663</v>
      </c>
      <c r="B23" s="306">
        <v>1</v>
      </c>
      <c r="AN23" s="304" t="s">
        <v>663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663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664</v>
      </c>
      <c r="B24" s="306">
        <v>1</v>
      </c>
      <c r="AN24" s="304" t="s">
        <v>664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664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665</v>
      </c>
      <c r="B25" s="306">
        <v>1</v>
      </c>
      <c r="AN25" s="304" t="s">
        <v>665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665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666</v>
      </c>
      <c r="B26" s="306">
        <v>1</v>
      </c>
      <c r="AN26" s="304" t="s">
        <v>666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666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667</v>
      </c>
      <c r="B27" s="306">
        <v>1</v>
      </c>
      <c r="AN27" s="304" t="s">
        <v>667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667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668</v>
      </c>
      <c r="B28" s="306">
        <v>1</v>
      </c>
      <c r="AN28" s="304" t="s">
        <v>668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668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669</v>
      </c>
      <c r="B29" s="306">
        <v>1</v>
      </c>
      <c r="AN29" s="304" t="s">
        <v>669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669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670</v>
      </c>
      <c r="B30" s="306">
        <v>1</v>
      </c>
      <c r="AN30" s="304" t="s">
        <v>670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670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671</v>
      </c>
      <c r="B31" s="306">
        <v>1</v>
      </c>
      <c r="AN31" s="304" t="s">
        <v>671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671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672</v>
      </c>
      <c r="B32" s="306">
        <v>1</v>
      </c>
      <c r="AN32" s="304" t="s">
        <v>672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672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673</v>
      </c>
      <c r="B33" s="306">
        <v>1</v>
      </c>
      <c r="AN33" s="304" t="s">
        <v>673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673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674</v>
      </c>
      <c r="B34" s="306">
        <v>1</v>
      </c>
      <c r="AN34" s="304" t="s">
        <v>674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674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675</v>
      </c>
      <c r="B35" s="306">
        <v>1</v>
      </c>
      <c r="AN35" s="304" t="s">
        <v>675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675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676</v>
      </c>
      <c r="B36" s="306">
        <v>1</v>
      </c>
      <c r="AN36" s="304" t="s">
        <v>676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676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677</v>
      </c>
      <c r="B37" s="306">
        <v>1</v>
      </c>
      <c r="AN37" s="304" t="s">
        <v>677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677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90" t="s">
        <v>707</v>
      </c>
      <c r="AN38" s="304"/>
      <c r="AO38" s="390" t="s">
        <v>704</v>
      </c>
      <c r="AP38" s="402"/>
      <c r="AQ38" s="402"/>
      <c r="AR38" s="402"/>
      <c r="AS38" s="402"/>
      <c r="AT38" s="402"/>
      <c r="AU38" s="402"/>
      <c r="AV38" s="402"/>
      <c r="AW38" s="402"/>
      <c r="AX38" s="402"/>
      <c r="AY38" s="402"/>
      <c r="AZ38" s="402"/>
      <c r="BA38" s="402"/>
      <c r="BB38" s="402"/>
      <c r="BC38" s="402"/>
      <c r="BF38" s="304"/>
      <c r="BG38" s="390" t="s">
        <v>703</v>
      </c>
      <c r="BH38" s="402"/>
      <c r="BI38" s="402"/>
      <c r="BJ38" s="402"/>
      <c r="BK38" s="402"/>
      <c r="BL38" s="402"/>
      <c r="BM38" s="402"/>
      <c r="BN38" s="402"/>
      <c r="BO38" s="402"/>
      <c r="BP38" s="402"/>
      <c r="BQ38" s="402"/>
      <c r="BR38" s="402"/>
      <c r="BS38" s="402"/>
      <c r="BT38" s="402"/>
      <c r="BU38" s="402"/>
    </row>
    <row r="41" spans="1:73" ht="111">
      <c r="AN41" s="303" t="s">
        <v>641</v>
      </c>
      <c r="AO41" s="234" t="s">
        <v>683</v>
      </c>
      <c r="AP41" s="234" t="s">
        <v>684</v>
      </c>
      <c r="AQ41" s="234" t="s">
        <v>685</v>
      </c>
      <c r="AR41" s="234" t="s">
        <v>686</v>
      </c>
      <c r="AS41" s="234" t="s">
        <v>687</v>
      </c>
      <c r="AT41" s="234" t="s">
        <v>688</v>
      </c>
      <c r="AU41" s="234" t="s">
        <v>689</v>
      </c>
      <c r="AV41" s="234" t="s">
        <v>690</v>
      </c>
      <c r="AW41" s="234" t="s">
        <v>691</v>
      </c>
      <c r="AX41" s="234" t="s">
        <v>692</v>
      </c>
      <c r="AY41" s="234" t="s">
        <v>693</v>
      </c>
      <c r="AZ41" s="234" t="s">
        <v>694</v>
      </c>
      <c r="BA41" s="234" t="s">
        <v>695</v>
      </c>
      <c r="BB41" s="234" t="s">
        <v>696</v>
      </c>
      <c r="BC41" s="234" t="s">
        <v>697</v>
      </c>
    </row>
    <row r="42" spans="1:73">
      <c r="AN42" s="304" t="s">
        <v>642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643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644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645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646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647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648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649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650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651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652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653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654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655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656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657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658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659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660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661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662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663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664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665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666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667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668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669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670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671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672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673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674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675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676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677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90" t="s">
        <v>705</v>
      </c>
      <c r="AP78" s="402"/>
      <c r="AQ78" s="402"/>
      <c r="AR78" s="402"/>
      <c r="AS78" s="402"/>
      <c r="AT78" s="402"/>
      <c r="AU78" s="402"/>
      <c r="AV78" s="402"/>
      <c r="AW78" s="402"/>
      <c r="AX78" s="402"/>
      <c r="AY78" s="402"/>
      <c r="AZ78" s="402"/>
      <c r="BA78" s="402"/>
      <c r="BB78" s="402"/>
      <c r="BC78" s="402"/>
    </row>
    <row r="81" spans="40:60" ht="111">
      <c r="AN81" s="303" t="s">
        <v>641</v>
      </c>
      <c r="AO81" s="234" t="s">
        <v>683</v>
      </c>
      <c r="AP81" s="234" t="s">
        <v>684</v>
      </c>
      <c r="AQ81" s="234" t="s">
        <v>685</v>
      </c>
      <c r="AR81" s="234" t="s">
        <v>686</v>
      </c>
      <c r="AS81" s="234" t="s">
        <v>687</v>
      </c>
      <c r="AT81" s="234" t="s">
        <v>688</v>
      </c>
      <c r="AU81" s="234" t="s">
        <v>689</v>
      </c>
      <c r="AV81" s="234" t="s">
        <v>690</v>
      </c>
      <c r="AW81" s="234" t="s">
        <v>691</v>
      </c>
      <c r="AX81" s="234" t="s">
        <v>692</v>
      </c>
      <c r="AY81" s="234" t="s">
        <v>693</v>
      </c>
      <c r="AZ81" s="234" t="s">
        <v>694</v>
      </c>
      <c r="BA81" s="234" t="s">
        <v>695</v>
      </c>
      <c r="BB81" s="234" t="s">
        <v>696</v>
      </c>
      <c r="BC81" s="234" t="s">
        <v>697</v>
      </c>
      <c r="BF81" s="303" t="s">
        <v>641</v>
      </c>
      <c r="BG81" s="234" t="s">
        <v>700</v>
      </c>
      <c r="BH81" s="234" t="s">
        <v>701</v>
      </c>
    </row>
    <row r="82" spans="40:60">
      <c r="AN82" s="304" t="s">
        <v>642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642</v>
      </c>
      <c r="BG82" s="302">
        <v>0</v>
      </c>
      <c r="BH82" s="302">
        <v>0</v>
      </c>
    </row>
    <row r="83" spans="40:60">
      <c r="AN83" s="304" t="s">
        <v>643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643</v>
      </c>
      <c r="BG83" s="302">
        <v>0</v>
      </c>
      <c r="BH83" s="302">
        <v>8991.6203231094005</v>
      </c>
    </row>
    <row r="84" spans="40:60">
      <c r="AN84" s="304" t="s">
        <v>644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644</v>
      </c>
      <c r="BG84" s="302">
        <v>0</v>
      </c>
      <c r="BH84" s="302">
        <v>404209.15818875801</v>
      </c>
    </row>
    <row r="85" spans="40:60">
      <c r="AN85" s="304" t="s">
        <v>645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645</v>
      </c>
      <c r="BG85" s="302">
        <v>0</v>
      </c>
      <c r="BH85" s="302">
        <v>0</v>
      </c>
    </row>
    <row r="86" spans="40:60">
      <c r="AN86" s="304" t="s">
        <v>646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646</v>
      </c>
      <c r="BG86" s="302">
        <v>0</v>
      </c>
      <c r="BH86" s="302">
        <v>0</v>
      </c>
    </row>
    <row r="87" spans="40:60">
      <c r="AN87" s="304" t="s">
        <v>647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647</v>
      </c>
      <c r="BG87" s="302">
        <v>0</v>
      </c>
      <c r="BH87" s="302">
        <v>0</v>
      </c>
    </row>
    <row r="88" spans="40:60">
      <c r="AN88" s="304" t="s">
        <v>648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648</v>
      </c>
      <c r="BG88" s="302">
        <v>0</v>
      </c>
      <c r="BH88" s="302">
        <v>0</v>
      </c>
    </row>
    <row r="89" spans="40:60">
      <c r="AN89" s="304" t="s">
        <v>649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649</v>
      </c>
      <c r="BG89" s="302">
        <v>0</v>
      </c>
      <c r="BH89" s="302">
        <v>0</v>
      </c>
    </row>
    <row r="90" spans="40:60">
      <c r="AN90" s="304" t="s">
        <v>650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650</v>
      </c>
      <c r="BG90" s="302">
        <v>0</v>
      </c>
      <c r="BH90" s="302">
        <v>0</v>
      </c>
    </row>
    <row r="91" spans="40:60">
      <c r="AN91" s="304" t="s">
        <v>651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651</v>
      </c>
      <c r="BG91" s="302">
        <v>0</v>
      </c>
      <c r="BH91" s="302">
        <v>0</v>
      </c>
    </row>
    <row r="92" spans="40:60">
      <c r="AN92" s="304" t="s">
        <v>652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652</v>
      </c>
      <c r="BG92" s="302">
        <v>0</v>
      </c>
      <c r="BH92" s="302">
        <v>555.77441893806395</v>
      </c>
    </row>
    <row r="93" spans="40:60">
      <c r="AN93" s="304" t="s">
        <v>653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653</v>
      </c>
      <c r="BG93" s="302">
        <v>0</v>
      </c>
      <c r="BH93" s="302">
        <v>303788.26554911397</v>
      </c>
    </row>
    <row r="94" spans="40:60">
      <c r="AN94" s="304" t="s">
        <v>654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654</v>
      </c>
      <c r="BG94" s="302">
        <v>0</v>
      </c>
      <c r="BH94" s="302">
        <v>2244.7960862667501</v>
      </c>
    </row>
    <row r="95" spans="40:60">
      <c r="AN95" s="304" t="s">
        <v>655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655</v>
      </c>
      <c r="BG95" s="302">
        <v>0</v>
      </c>
      <c r="BH95" s="302">
        <v>6.7177820097776797</v>
      </c>
    </row>
    <row r="96" spans="40:60">
      <c r="AN96" s="304" t="s">
        <v>656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656</v>
      </c>
      <c r="BG96" s="302">
        <v>0</v>
      </c>
      <c r="BH96" s="302">
        <v>0</v>
      </c>
    </row>
    <row r="97" spans="40:60">
      <c r="AN97" s="304" t="s">
        <v>657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657</v>
      </c>
      <c r="BG97" s="302">
        <v>0</v>
      </c>
      <c r="BH97" s="302">
        <v>0</v>
      </c>
    </row>
    <row r="98" spans="40:60">
      <c r="AN98" s="304" t="s">
        <v>658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658</v>
      </c>
      <c r="BG98" s="302">
        <v>0</v>
      </c>
      <c r="BH98" s="302">
        <v>0</v>
      </c>
    </row>
    <row r="99" spans="40:60">
      <c r="AN99" s="304" t="s">
        <v>659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659</v>
      </c>
      <c r="BG99" s="302">
        <v>0</v>
      </c>
      <c r="BH99" s="302">
        <v>0</v>
      </c>
    </row>
    <row r="100" spans="40:60">
      <c r="AN100" s="304" t="s">
        <v>660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660</v>
      </c>
      <c r="BG100" s="302">
        <v>0</v>
      </c>
      <c r="BH100" s="302">
        <v>0</v>
      </c>
    </row>
    <row r="101" spans="40:60">
      <c r="AN101" s="304" t="s">
        <v>661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661</v>
      </c>
      <c r="BG101" s="302">
        <v>0</v>
      </c>
      <c r="BH101" s="302">
        <v>0</v>
      </c>
    </row>
    <row r="102" spans="40:60">
      <c r="AN102" s="304" t="s">
        <v>662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662</v>
      </c>
      <c r="BG102" s="302">
        <v>0</v>
      </c>
      <c r="BH102" s="302">
        <v>0</v>
      </c>
    </row>
    <row r="103" spans="40:60">
      <c r="AN103" s="304" t="s">
        <v>663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663</v>
      </c>
      <c r="BG103" s="302">
        <v>0</v>
      </c>
      <c r="BH103" s="302">
        <v>21722.892325740399</v>
      </c>
    </row>
    <row r="104" spans="40:60">
      <c r="AN104" s="304" t="s">
        <v>664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664</v>
      </c>
      <c r="BG104" s="302">
        <v>0</v>
      </c>
      <c r="BH104" s="302">
        <v>87222.135331413898</v>
      </c>
    </row>
    <row r="105" spans="40:60">
      <c r="AN105" s="304" t="s">
        <v>665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665</v>
      </c>
      <c r="BG105" s="302">
        <v>0</v>
      </c>
      <c r="BH105" s="302">
        <v>0</v>
      </c>
    </row>
    <row r="106" spans="40:60">
      <c r="AN106" s="304" t="s">
        <v>666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666</v>
      </c>
      <c r="BG106" s="302">
        <v>0</v>
      </c>
      <c r="BH106" s="302">
        <v>0</v>
      </c>
    </row>
    <row r="107" spans="40:60">
      <c r="AN107" s="304" t="s">
        <v>667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667</v>
      </c>
      <c r="BG107" s="302">
        <v>0</v>
      </c>
      <c r="BH107" s="302">
        <v>0</v>
      </c>
    </row>
    <row r="108" spans="40:60">
      <c r="AN108" s="304" t="s">
        <v>668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668</v>
      </c>
      <c r="BG108" s="302">
        <v>0</v>
      </c>
      <c r="BH108" s="302">
        <v>0</v>
      </c>
    </row>
    <row r="109" spans="40:60">
      <c r="AN109" s="304" t="s">
        <v>669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669</v>
      </c>
      <c r="BG109" s="302">
        <v>0</v>
      </c>
      <c r="BH109" s="302">
        <v>7739.25118007116</v>
      </c>
    </row>
    <row r="110" spans="40:60">
      <c r="AN110" s="304" t="s">
        <v>670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670</v>
      </c>
      <c r="BG110" s="302">
        <v>0</v>
      </c>
      <c r="BH110" s="302">
        <v>0</v>
      </c>
    </row>
    <row r="111" spans="40:60">
      <c r="AN111" s="304" t="s">
        <v>671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671</v>
      </c>
      <c r="BG111" s="302">
        <v>0</v>
      </c>
      <c r="BH111" s="302">
        <v>0</v>
      </c>
    </row>
    <row r="112" spans="40:60">
      <c r="AN112" s="304" t="s">
        <v>672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672</v>
      </c>
      <c r="BG112" s="302">
        <v>4157895.2984628798</v>
      </c>
      <c r="BH112" s="302">
        <v>0</v>
      </c>
    </row>
    <row r="113" spans="1:60">
      <c r="AN113" s="304" t="s">
        <v>673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673</v>
      </c>
      <c r="BG113" s="302">
        <v>0</v>
      </c>
      <c r="BH113" s="302">
        <v>67875.356217847497</v>
      </c>
    </row>
    <row r="114" spans="1:60">
      <c r="AN114" s="304" t="s">
        <v>674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674</v>
      </c>
      <c r="BG114" s="302">
        <v>0</v>
      </c>
      <c r="BH114" s="302">
        <v>0</v>
      </c>
    </row>
    <row r="115" spans="1:60">
      <c r="AN115" s="304" t="s">
        <v>675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675</v>
      </c>
      <c r="BG115" s="302">
        <v>0</v>
      </c>
      <c r="BH115" s="302">
        <v>955411.77850757004</v>
      </c>
    </row>
    <row r="116" spans="1:60">
      <c r="AN116" s="304" t="s">
        <v>676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676</v>
      </c>
      <c r="BG116" s="302">
        <v>1213010.1970276299</v>
      </c>
      <c r="BH116" s="302">
        <v>0</v>
      </c>
    </row>
    <row r="117" spans="1:60">
      <c r="AN117" s="304" t="s">
        <v>677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677</v>
      </c>
      <c r="BG117" s="302">
        <v>0</v>
      </c>
      <c r="BH117" s="302">
        <v>0</v>
      </c>
    </row>
    <row r="118" spans="1:60">
      <c r="AN118" s="304"/>
      <c r="AO118" s="390" t="s">
        <v>698</v>
      </c>
      <c r="AP118" s="402"/>
      <c r="AQ118" s="402"/>
      <c r="AR118" s="402"/>
      <c r="AS118" s="402"/>
      <c r="AT118" s="402"/>
      <c r="AU118" s="402"/>
      <c r="AV118" s="402"/>
      <c r="AW118" s="402"/>
      <c r="AX118" s="402"/>
      <c r="AY118" s="402"/>
      <c r="AZ118" s="402"/>
      <c r="BA118" s="402"/>
      <c r="BB118" s="402"/>
      <c r="BC118" s="402"/>
      <c r="BF118" s="304"/>
      <c r="BG118" s="390" t="s">
        <v>702</v>
      </c>
      <c r="BH118" s="402"/>
    </row>
    <row r="121" spans="1:60" ht="229.2">
      <c r="A121" s="303" t="s">
        <v>641</v>
      </c>
      <c r="B121" s="234" t="s">
        <v>642</v>
      </c>
      <c r="C121" s="234" t="s">
        <v>643</v>
      </c>
      <c r="D121" s="234" t="s">
        <v>644</v>
      </c>
      <c r="E121" s="234" t="s">
        <v>645</v>
      </c>
      <c r="F121" s="234" t="s">
        <v>646</v>
      </c>
      <c r="G121" s="234" t="s">
        <v>647</v>
      </c>
      <c r="H121" s="234" t="s">
        <v>648</v>
      </c>
      <c r="I121" s="234" t="s">
        <v>649</v>
      </c>
      <c r="J121" s="234" t="s">
        <v>650</v>
      </c>
      <c r="K121" s="234" t="s">
        <v>651</v>
      </c>
      <c r="L121" s="234" t="s">
        <v>652</v>
      </c>
      <c r="M121" s="234" t="s">
        <v>653</v>
      </c>
      <c r="N121" s="234" t="s">
        <v>654</v>
      </c>
      <c r="O121" s="234" t="s">
        <v>655</v>
      </c>
      <c r="P121" s="234" t="s">
        <v>656</v>
      </c>
      <c r="Q121" s="234" t="s">
        <v>657</v>
      </c>
      <c r="R121" s="234" t="s">
        <v>658</v>
      </c>
      <c r="S121" s="234" t="s">
        <v>659</v>
      </c>
      <c r="T121" s="234" t="s">
        <v>660</v>
      </c>
      <c r="U121" s="234" t="s">
        <v>661</v>
      </c>
      <c r="V121" s="234" t="s">
        <v>662</v>
      </c>
      <c r="W121" s="234" t="s">
        <v>663</v>
      </c>
      <c r="X121" s="234" t="s">
        <v>664</v>
      </c>
      <c r="Y121" s="234" t="s">
        <v>665</v>
      </c>
      <c r="Z121" s="234" t="s">
        <v>666</v>
      </c>
      <c r="AA121" s="234" t="s">
        <v>667</v>
      </c>
      <c r="AB121" s="234" t="s">
        <v>668</v>
      </c>
      <c r="AC121" s="234" t="s">
        <v>669</v>
      </c>
      <c r="AD121" s="234" t="s">
        <v>670</v>
      </c>
      <c r="AE121" s="234" t="s">
        <v>671</v>
      </c>
      <c r="AF121" s="234" t="s">
        <v>672</v>
      </c>
      <c r="AG121" s="234" t="s">
        <v>673</v>
      </c>
      <c r="AH121" s="234" t="s">
        <v>674</v>
      </c>
      <c r="AI121" s="234" t="s">
        <v>675</v>
      </c>
      <c r="AJ121" s="234" t="s">
        <v>676</v>
      </c>
      <c r="AK121" s="234" t="s">
        <v>677</v>
      </c>
    </row>
    <row r="122" spans="1:60">
      <c r="A122" s="304" t="s">
        <v>683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684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685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686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687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688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689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690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691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692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693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694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695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696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697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90" t="s">
        <v>699</v>
      </c>
      <c r="C137" s="402"/>
      <c r="D137" s="402"/>
      <c r="E137" s="402"/>
      <c r="F137" s="402"/>
      <c r="G137" s="402"/>
      <c r="H137" s="402"/>
      <c r="I137" s="402"/>
      <c r="J137" s="402"/>
      <c r="K137" s="402"/>
      <c r="L137" s="402"/>
      <c r="M137" s="402"/>
      <c r="N137" s="402"/>
      <c r="O137" s="402"/>
      <c r="P137" s="402"/>
      <c r="Q137" s="402"/>
      <c r="R137" s="402"/>
      <c r="S137" s="402"/>
      <c r="T137" s="402"/>
      <c r="U137" s="402"/>
      <c r="V137" s="402"/>
      <c r="W137" s="402"/>
      <c r="X137" s="402"/>
      <c r="Y137" s="402"/>
      <c r="Z137" s="402"/>
      <c r="AA137" s="402"/>
      <c r="AB137" s="402"/>
      <c r="AC137" s="402"/>
      <c r="AD137" s="402"/>
      <c r="AE137" s="402"/>
      <c r="AF137" s="402"/>
      <c r="AG137" s="402"/>
      <c r="AH137" s="402"/>
      <c r="AI137" s="402"/>
      <c r="AJ137" s="402"/>
      <c r="AK137" s="402"/>
    </row>
    <row r="140" spans="1:37" ht="229.2">
      <c r="A140" s="303" t="s">
        <v>641</v>
      </c>
      <c r="B140" s="234" t="s">
        <v>642</v>
      </c>
      <c r="C140" s="234" t="s">
        <v>643</v>
      </c>
      <c r="D140" s="234" t="s">
        <v>644</v>
      </c>
      <c r="E140" s="234" t="s">
        <v>645</v>
      </c>
      <c r="F140" s="234" t="s">
        <v>646</v>
      </c>
      <c r="G140" s="234" t="s">
        <v>647</v>
      </c>
      <c r="H140" s="234" t="s">
        <v>648</v>
      </c>
      <c r="I140" s="234" t="s">
        <v>649</v>
      </c>
      <c r="J140" s="234" t="s">
        <v>650</v>
      </c>
      <c r="K140" s="234" t="s">
        <v>651</v>
      </c>
      <c r="L140" s="234" t="s">
        <v>652</v>
      </c>
      <c r="M140" s="234" t="s">
        <v>653</v>
      </c>
      <c r="N140" s="234" t="s">
        <v>654</v>
      </c>
      <c r="O140" s="234" t="s">
        <v>655</v>
      </c>
      <c r="P140" s="234" t="s">
        <v>656</v>
      </c>
      <c r="Q140" s="234" t="s">
        <v>657</v>
      </c>
      <c r="R140" s="234" t="s">
        <v>658</v>
      </c>
      <c r="S140" s="234" t="s">
        <v>659</v>
      </c>
      <c r="T140" s="234" t="s">
        <v>660</v>
      </c>
      <c r="U140" s="234" t="s">
        <v>661</v>
      </c>
      <c r="V140" s="234" t="s">
        <v>662</v>
      </c>
      <c r="W140" s="234" t="s">
        <v>663</v>
      </c>
      <c r="X140" s="234" t="s">
        <v>664</v>
      </c>
      <c r="Y140" s="234" t="s">
        <v>665</v>
      </c>
      <c r="Z140" s="234" t="s">
        <v>666</v>
      </c>
      <c r="AA140" s="234" t="s">
        <v>667</v>
      </c>
      <c r="AB140" s="234" t="s">
        <v>668</v>
      </c>
      <c r="AC140" s="234" t="s">
        <v>669</v>
      </c>
      <c r="AD140" s="234" t="s">
        <v>670</v>
      </c>
      <c r="AE140" s="234" t="s">
        <v>671</v>
      </c>
      <c r="AF140" s="234" t="s">
        <v>672</v>
      </c>
      <c r="AG140" s="234" t="s">
        <v>673</v>
      </c>
      <c r="AH140" s="234" t="s">
        <v>674</v>
      </c>
      <c r="AI140" s="234" t="s">
        <v>675</v>
      </c>
      <c r="AJ140" s="234" t="s">
        <v>676</v>
      </c>
      <c r="AK140" s="234" t="s">
        <v>677</v>
      </c>
    </row>
    <row r="141" spans="1:37">
      <c r="A141" s="304" t="s">
        <v>678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679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680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681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90" t="s">
        <v>682</v>
      </c>
      <c r="C145" s="402"/>
      <c r="D145" s="402"/>
      <c r="E145" s="402"/>
      <c r="F145" s="402"/>
      <c r="G145" s="402"/>
      <c r="H145" s="402"/>
      <c r="I145" s="402"/>
      <c r="J145" s="402"/>
      <c r="K145" s="402"/>
      <c r="L145" s="402"/>
      <c r="M145" s="402"/>
      <c r="N145" s="402"/>
      <c r="O145" s="402"/>
      <c r="P145" s="402"/>
      <c r="Q145" s="402"/>
      <c r="R145" s="402"/>
      <c r="S145" s="402"/>
      <c r="T145" s="402"/>
      <c r="U145" s="402"/>
      <c r="V145" s="402"/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402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workbookViewId="0"/>
  </sheetViews>
  <sheetFormatPr defaultColWidth="11.5546875" defaultRowHeight="14.4"/>
  <cols>
    <col min="2" max="27" width="7.6640625" customWidth="1"/>
    <col min="31" max="70" width="7.6640625" customWidth="1"/>
    <col min="74" max="113" width="7.6640625" customWidth="1"/>
  </cols>
  <sheetData>
    <row r="1" spans="1:113" ht="179.4">
      <c r="A1" s="303" t="s">
        <v>641</v>
      </c>
      <c r="B1" s="234" t="s">
        <v>706</v>
      </c>
      <c r="AD1" s="303" t="s">
        <v>641</v>
      </c>
      <c r="AE1" s="234" t="s">
        <v>708</v>
      </c>
      <c r="AF1" s="234" t="s">
        <v>749</v>
      </c>
      <c r="AG1" s="234" t="s">
        <v>750</v>
      </c>
      <c r="AH1" s="234" t="s">
        <v>709</v>
      </c>
      <c r="AI1" s="234" t="s">
        <v>710</v>
      </c>
      <c r="AJ1" s="234" t="s">
        <v>711</v>
      </c>
      <c r="AK1" s="234" t="s">
        <v>656</v>
      </c>
      <c r="AL1" s="234" t="s">
        <v>657</v>
      </c>
      <c r="AM1" s="234" t="s">
        <v>751</v>
      </c>
      <c r="AN1" s="234" t="s">
        <v>658</v>
      </c>
      <c r="AO1" s="234" t="s">
        <v>712</v>
      </c>
      <c r="AP1" s="234" t="s">
        <v>713</v>
      </c>
      <c r="AQ1" s="234" t="s">
        <v>752</v>
      </c>
      <c r="AR1" s="234" t="s">
        <v>753</v>
      </c>
      <c r="AS1" s="234" t="s">
        <v>754</v>
      </c>
      <c r="AT1" s="234" t="s">
        <v>755</v>
      </c>
      <c r="AU1" s="234" t="s">
        <v>756</v>
      </c>
      <c r="AV1" s="234" t="s">
        <v>757</v>
      </c>
      <c r="AW1" s="234" t="s">
        <v>670</v>
      </c>
      <c r="AX1" s="234" t="s">
        <v>671</v>
      </c>
      <c r="AY1" s="234" t="s">
        <v>714</v>
      </c>
      <c r="AZ1" s="234" t="s">
        <v>758</v>
      </c>
      <c r="BA1" s="234" t="s">
        <v>715</v>
      </c>
      <c r="BB1" s="234" t="s">
        <v>716</v>
      </c>
      <c r="BC1" s="234" t="s">
        <v>717</v>
      </c>
      <c r="BD1" s="234" t="s">
        <v>718</v>
      </c>
      <c r="BE1" s="234" t="s">
        <v>759</v>
      </c>
      <c r="BF1" s="234" t="s">
        <v>760</v>
      </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">
        <v>722</v>
      </c>
      <c r="BL1" s="234" t="s">
        <v>723</v>
      </c>
      <c r="BM1" s="234" t="s">
        <v>724</v>
      </c>
      <c r="BN1" s="234" t="s">
        <v>725</v>
      </c>
      <c r="BO1" s="234" t="s">
        <v>726</v>
      </c>
      <c r="BP1" s="234" t="s">
        <v>762</v>
      </c>
      <c r="BQ1" s="234" t="s">
        <v>727</v>
      </c>
      <c r="BR1" s="234" t="s">
        <v>728</v>
      </c>
      <c r="BU1" s="303" t="s">
        <v>641</v>
      </c>
      <c r="BV1" s="234" t="s">
        <v>708</v>
      </c>
      <c r="BW1" s="234" t="s">
        <v>749</v>
      </c>
      <c r="BX1" s="234" t="s">
        <v>750</v>
      </c>
      <c r="BY1" s="234" t="s">
        <v>709</v>
      </c>
      <c r="BZ1" s="234" t="s">
        <v>710</v>
      </c>
      <c r="CA1" s="234" t="s">
        <v>711</v>
      </c>
      <c r="CB1" s="234" t="s">
        <v>656</v>
      </c>
      <c r="CC1" s="234" t="s">
        <v>657</v>
      </c>
      <c r="CD1" s="234" t="s">
        <v>751</v>
      </c>
      <c r="CE1" s="234" t="s">
        <v>658</v>
      </c>
      <c r="CF1" s="234" t="s">
        <v>712</v>
      </c>
      <c r="CG1" s="234" t="s">
        <v>713</v>
      </c>
      <c r="CH1" s="234" t="s">
        <v>752</v>
      </c>
      <c r="CI1" s="234" t="s">
        <v>753</v>
      </c>
      <c r="CJ1" s="234" t="s">
        <v>754</v>
      </c>
      <c r="CK1" s="234" t="s">
        <v>755</v>
      </c>
      <c r="CL1" s="234" t="s">
        <v>756</v>
      </c>
      <c r="CM1" s="234" t="s">
        <v>757</v>
      </c>
      <c r="CN1" s="234" t="s">
        <v>670</v>
      </c>
      <c r="CO1" s="234" t="s">
        <v>671</v>
      </c>
      <c r="CP1" s="234" t="s">
        <v>714</v>
      </c>
      <c r="CQ1" s="234" t="s">
        <v>758</v>
      </c>
      <c r="CR1" s="234" t="s">
        <v>715</v>
      </c>
      <c r="CS1" s="234" t="s">
        <v>716</v>
      </c>
      <c r="CT1" s="234" t="s">
        <v>717</v>
      </c>
      <c r="CU1" s="234" t="s">
        <v>718</v>
      </c>
      <c r="CV1" s="234" t="s">
        <v>759</v>
      </c>
      <c r="CW1" s="234" t="s">
        <v>760</v>
      </c>
      <c r="CX1" s="234" t="s">
        <v>761</v>
      </c>
      <c r="CY1" s="234" t="s">
        <v>719</v>
      </c>
      <c r="CZ1" s="234" t="s">
        <v>720</v>
      </c>
      <c r="DA1" s="234" t="s">
        <v>721</v>
      </c>
      <c r="DB1" s="234" t="s">
        <v>722</v>
      </c>
      <c r="DC1" s="234" t="s">
        <v>723</v>
      </c>
      <c r="DD1" s="234" t="s">
        <v>724</v>
      </c>
      <c r="DE1" s="234" t="s">
        <v>725</v>
      </c>
      <c r="DF1" s="234" t="s">
        <v>726</v>
      </c>
      <c r="DG1" s="234" t="s">
        <v>762</v>
      </c>
      <c r="DH1" s="234" t="s">
        <v>727</v>
      </c>
      <c r="DI1" s="234" t="s">
        <v>728</v>
      </c>
    </row>
    <row r="2" spans="1:113">
      <c r="A2" s="304" t="s">
        <v>763</v>
      </c>
      <c r="B2" s="306">
        <v>1</v>
      </c>
      <c r="AD2" s="304" t="s">
        <v>708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708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>
      <c r="A3" s="304" t="s">
        <v>708</v>
      </c>
      <c r="B3" s="306">
        <v>1</v>
      </c>
      <c r="AD3" s="304" t="s">
        <v>749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749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>
      <c r="A4" s="304" t="s">
        <v>764</v>
      </c>
      <c r="B4" s="306">
        <v>1</v>
      </c>
      <c r="AD4" s="304" t="s">
        <v>750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750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>
      <c r="A5" s="304" t="s">
        <v>765</v>
      </c>
      <c r="B5" s="306">
        <v>1</v>
      </c>
      <c r="AD5" s="304" t="s">
        <v>709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709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>
      <c r="A6" s="304" t="s">
        <v>766</v>
      </c>
      <c r="B6" s="306">
        <v>1</v>
      </c>
      <c r="AD6" s="304" t="s">
        <v>710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710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>
      <c r="A7" s="304" t="s">
        <v>767</v>
      </c>
      <c r="B7" s="306">
        <v>1</v>
      </c>
      <c r="AD7" s="304" t="s">
        <v>711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711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>
      <c r="A8" s="304" t="s">
        <v>749</v>
      </c>
      <c r="B8" s="306">
        <v>0</v>
      </c>
      <c r="AD8" s="304" t="s">
        <v>656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656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>
      <c r="A9" s="304" t="s">
        <v>750</v>
      </c>
      <c r="B9" s="306">
        <v>0</v>
      </c>
      <c r="AD9" s="304" t="s">
        <v>657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657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>
      <c r="A10" s="304" t="s">
        <v>768</v>
      </c>
      <c r="B10" s="306">
        <v>1</v>
      </c>
      <c r="AD10" s="304" t="s">
        <v>751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751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>
      <c r="A11" s="304" t="s">
        <v>769</v>
      </c>
      <c r="B11" s="306">
        <v>1</v>
      </c>
      <c r="AD11" s="304" t="s">
        <v>658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658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>
      <c r="A12" s="304" t="s">
        <v>770</v>
      </c>
      <c r="B12" s="306">
        <v>1</v>
      </c>
      <c r="AD12" s="304" t="s">
        <v>712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712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>
      <c r="A13" s="304" t="s">
        <v>709</v>
      </c>
      <c r="B13" s="306">
        <v>1</v>
      </c>
      <c r="AD13" s="304" t="s">
        <v>713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713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>
      <c r="A14" s="304" t="s">
        <v>710</v>
      </c>
      <c r="B14" s="306">
        <v>1</v>
      </c>
      <c r="AD14" s="304" t="s">
        <v>752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752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>
      <c r="A15" s="304" t="s">
        <v>711</v>
      </c>
      <c r="B15" s="306">
        <v>1</v>
      </c>
      <c r="AD15" s="304" t="s">
        <v>753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753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>
      <c r="A16" s="304" t="s">
        <v>656</v>
      </c>
      <c r="B16" s="306">
        <v>1</v>
      </c>
      <c r="AD16" s="304" t="s">
        <v>754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754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>
      <c r="A17" s="304" t="s">
        <v>657</v>
      </c>
      <c r="B17" s="306">
        <v>1</v>
      </c>
      <c r="AD17" s="304" t="s">
        <v>755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755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>
      <c r="A18" s="304" t="s">
        <v>771</v>
      </c>
      <c r="B18" s="306">
        <v>1</v>
      </c>
      <c r="AD18" s="304" t="s">
        <v>756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756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>
      <c r="A19" s="304" t="s">
        <v>751</v>
      </c>
      <c r="B19" s="306">
        <v>0</v>
      </c>
      <c r="AD19" s="304" t="s">
        <v>757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757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>
      <c r="A20" s="304" t="s">
        <v>658</v>
      </c>
      <c r="B20" s="306">
        <v>1</v>
      </c>
      <c r="AD20" s="304" t="s">
        <v>670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670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>
      <c r="A21" s="304" t="s">
        <v>712</v>
      </c>
      <c r="B21" s="306">
        <v>1</v>
      </c>
      <c r="AD21" s="304" t="s">
        <v>671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671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>
      <c r="A22" s="304" t="s">
        <v>713</v>
      </c>
      <c r="B22" s="306">
        <v>1</v>
      </c>
      <c r="AD22" s="304" t="s">
        <v>714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714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>
      <c r="A23" s="304" t="s">
        <v>772</v>
      </c>
      <c r="B23" s="306">
        <v>1</v>
      </c>
      <c r="AD23" s="304" t="s">
        <v>758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758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>
      <c r="A24" s="304" t="s">
        <v>773</v>
      </c>
      <c r="B24" s="306">
        <v>1</v>
      </c>
      <c r="AD24" s="304" t="s">
        <v>715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715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>
      <c r="A25" s="304" t="s">
        <v>774</v>
      </c>
      <c r="B25" s="306">
        <v>1</v>
      </c>
      <c r="AD25" s="304" t="s">
        <v>716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716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>
      <c r="A26" s="304" t="s">
        <v>752</v>
      </c>
      <c r="B26" s="306">
        <v>0</v>
      </c>
      <c r="AD26" s="304" t="s">
        <v>717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717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>
      <c r="A27" s="304" t="s">
        <v>753</v>
      </c>
      <c r="B27" s="306">
        <v>0</v>
      </c>
      <c r="AD27" s="304" t="s">
        <v>718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718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>
      <c r="A28" s="304" t="s">
        <v>754</v>
      </c>
      <c r="B28" s="306">
        <v>0</v>
      </c>
      <c r="AD28" s="304" t="s">
        <v>759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759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>
      <c r="A29" s="304" t="s">
        <v>755</v>
      </c>
      <c r="B29" s="306">
        <v>0</v>
      </c>
      <c r="AD29" s="304" t="s">
        <v>760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760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>
      <c r="A30" s="304" t="s">
        <v>756</v>
      </c>
      <c r="B30" s="306">
        <v>0</v>
      </c>
      <c r="AD30" s="304" t="s">
        <v>761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761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>
      <c r="A31" s="304" t="s">
        <v>757</v>
      </c>
      <c r="B31" s="306">
        <v>0</v>
      </c>
      <c r="AD31" s="304" t="s">
        <v>719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719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>
      <c r="A32" s="304" t="s">
        <v>670</v>
      </c>
      <c r="B32" s="306">
        <v>1</v>
      </c>
      <c r="AD32" s="304" t="s">
        <v>720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720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>
      <c r="A33" s="304" t="s">
        <v>671</v>
      </c>
      <c r="B33" s="306">
        <v>1</v>
      </c>
      <c r="AD33" s="304" t="s">
        <v>721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721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>
      <c r="A34" s="304" t="s">
        <v>714</v>
      </c>
      <c r="B34" s="306">
        <v>1</v>
      </c>
      <c r="AD34" s="304" t="s">
        <v>722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722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>
      <c r="A35" s="304" t="s">
        <v>758</v>
      </c>
      <c r="B35" s="306">
        <v>0</v>
      </c>
      <c r="AD35" s="304" t="s">
        <v>723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723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>
      <c r="A36" s="304" t="s">
        <v>715</v>
      </c>
      <c r="B36" s="306">
        <v>1</v>
      </c>
      <c r="AD36" s="304" t="s">
        <v>724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724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>
      <c r="A37" s="304" t="s">
        <v>716</v>
      </c>
      <c r="B37" s="306">
        <v>1</v>
      </c>
      <c r="AD37" s="304" t="s">
        <v>725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725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>
      <c r="A38" s="304" t="s">
        <v>717</v>
      </c>
      <c r="B38" s="306">
        <v>1</v>
      </c>
      <c r="AD38" s="304" t="s">
        <v>726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726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>
      <c r="A39" s="304" t="s">
        <v>718</v>
      </c>
      <c r="B39" s="306">
        <v>1</v>
      </c>
      <c r="AD39" s="304" t="s">
        <v>762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762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>
      <c r="A40" s="304" t="s">
        <v>759</v>
      </c>
      <c r="B40" s="306">
        <v>0</v>
      </c>
      <c r="AD40" s="304" t="s">
        <v>727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727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>
      <c r="A41" s="304" t="s">
        <v>760</v>
      </c>
      <c r="B41" s="306">
        <v>0</v>
      </c>
      <c r="AD41" s="304" t="s">
        <v>728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728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>
      <c r="A42" s="304" t="s">
        <v>761</v>
      </c>
      <c r="B42" s="306">
        <v>0</v>
      </c>
      <c r="AD42" s="304"/>
      <c r="AE42" s="390" t="s">
        <v>704</v>
      </c>
      <c r="AF42" s="402"/>
      <c r="AG42" s="402"/>
      <c r="AH42" s="402"/>
      <c r="AI42" s="402"/>
      <c r="AJ42" s="402"/>
      <c r="AK42" s="402"/>
      <c r="AL42" s="402"/>
      <c r="AM42" s="402"/>
      <c r="AN42" s="402"/>
      <c r="AO42" s="402"/>
      <c r="AP42" s="402"/>
      <c r="AQ42" s="402"/>
      <c r="AR42" s="402"/>
      <c r="AS42" s="402"/>
      <c r="AT42" s="402"/>
      <c r="AU42" s="402"/>
      <c r="AV42" s="402"/>
      <c r="AW42" s="402"/>
      <c r="AX42" s="402"/>
      <c r="AY42" s="402"/>
      <c r="AZ42" s="402"/>
      <c r="BA42" s="402"/>
      <c r="BB42" s="402"/>
      <c r="BC42" s="402"/>
      <c r="BD42" s="402"/>
      <c r="BE42" s="402"/>
      <c r="BF42" s="402"/>
      <c r="BG42" s="402"/>
      <c r="BH42" s="402"/>
      <c r="BI42" s="402"/>
      <c r="BJ42" s="402"/>
      <c r="BK42" s="402"/>
      <c r="BL42" s="402"/>
      <c r="BM42" s="402"/>
      <c r="BN42" s="402"/>
      <c r="BO42" s="402"/>
      <c r="BP42" s="402"/>
      <c r="BQ42" s="402"/>
      <c r="BR42" s="402"/>
      <c r="BU42" s="304"/>
      <c r="BV42" s="390" t="s">
        <v>703</v>
      </c>
      <c r="BW42" s="402"/>
      <c r="BX42" s="402"/>
      <c r="BY42" s="402"/>
      <c r="BZ42" s="402"/>
      <c r="CA42" s="402"/>
      <c r="CB42" s="402"/>
      <c r="CC42" s="402"/>
      <c r="CD42" s="402"/>
      <c r="CE42" s="402"/>
      <c r="CF42" s="402"/>
      <c r="CG42" s="402"/>
      <c r="CH42" s="402"/>
      <c r="CI42" s="402"/>
      <c r="CJ42" s="402"/>
      <c r="CK42" s="402"/>
      <c r="CL42" s="402"/>
      <c r="CM42" s="402"/>
      <c r="CN42" s="402"/>
      <c r="CO42" s="402"/>
      <c r="CP42" s="402"/>
      <c r="CQ42" s="402"/>
      <c r="CR42" s="402"/>
      <c r="CS42" s="402"/>
      <c r="CT42" s="402"/>
      <c r="CU42" s="402"/>
      <c r="CV42" s="402"/>
      <c r="CW42" s="402"/>
      <c r="CX42" s="402"/>
      <c r="CY42" s="402"/>
      <c r="CZ42" s="402"/>
      <c r="DA42" s="402"/>
      <c r="DB42" s="402"/>
      <c r="DC42" s="402"/>
      <c r="DD42" s="402"/>
      <c r="DE42" s="402"/>
      <c r="DF42" s="402"/>
      <c r="DG42" s="402"/>
      <c r="DH42" s="402"/>
      <c r="DI42" s="402"/>
    </row>
    <row r="43" spans="1:113">
      <c r="A43" s="304" t="s">
        <v>719</v>
      </c>
      <c r="B43" s="306">
        <v>1</v>
      </c>
    </row>
    <row r="44" spans="1:113">
      <c r="A44" s="304" t="s">
        <v>720</v>
      </c>
      <c r="B44" s="306">
        <v>1</v>
      </c>
    </row>
    <row r="45" spans="1:113" ht="181.2">
      <c r="A45" s="304" t="s">
        <v>721</v>
      </c>
      <c r="B45" s="306">
        <v>1</v>
      </c>
      <c r="AD45" s="303" t="s">
        <v>641</v>
      </c>
      <c r="AE45" s="234" t="s">
        <v>708</v>
      </c>
      <c r="AF45" s="234" t="s">
        <v>749</v>
      </c>
      <c r="AG45" s="234" t="s">
        <v>750</v>
      </c>
      <c r="AH45" s="234" t="s">
        <v>709</v>
      </c>
      <c r="AI45" s="234" t="s">
        <v>710</v>
      </c>
      <c r="AJ45" s="234" t="s">
        <v>711</v>
      </c>
      <c r="AK45" s="234" t="s">
        <v>656</v>
      </c>
      <c r="AL45" s="234" t="s">
        <v>657</v>
      </c>
      <c r="AM45" s="234" t="s">
        <v>751</v>
      </c>
      <c r="AN45" s="234" t="s">
        <v>658</v>
      </c>
      <c r="AO45" s="234" t="s">
        <v>712</v>
      </c>
      <c r="AP45" s="234" t="s">
        <v>713</v>
      </c>
      <c r="AQ45" s="234" t="s">
        <v>752</v>
      </c>
      <c r="AR45" s="234" t="s">
        <v>753</v>
      </c>
      <c r="AS45" s="234" t="s">
        <v>754</v>
      </c>
      <c r="AT45" s="234" t="s">
        <v>755</v>
      </c>
      <c r="AU45" s="234" t="s">
        <v>756</v>
      </c>
      <c r="AV45" s="234" t="s">
        <v>757</v>
      </c>
      <c r="AW45" s="234" t="s">
        <v>670</v>
      </c>
      <c r="AX45" s="234" t="s">
        <v>671</v>
      </c>
      <c r="AY45" s="234" t="s">
        <v>714</v>
      </c>
      <c r="AZ45" s="234" t="s">
        <v>758</v>
      </c>
      <c r="BA45" s="234" t="s">
        <v>715</v>
      </c>
      <c r="BB45" s="234" t="s">
        <v>716</v>
      </c>
      <c r="BC45" s="234" t="s">
        <v>717</v>
      </c>
      <c r="BD45" s="234" t="s">
        <v>718</v>
      </c>
      <c r="BE45" s="234" t="s">
        <v>759</v>
      </c>
      <c r="BF45" s="234" t="s">
        <v>760</v>
      </c>
      <c r="BG45" s="234" t="s">
        <v>761</v>
      </c>
      <c r="BH45" s="234" t="s">
        <v>719</v>
      </c>
      <c r="BI45" s="234" t="s">
        <v>720</v>
      </c>
      <c r="BJ45" s="234" t="s">
        <v>721</v>
      </c>
      <c r="BK45" s="234" t="s">
        <v>722</v>
      </c>
      <c r="BL45" s="234" t="s">
        <v>723</v>
      </c>
      <c r="BM45" s="234" t="s">
        <v>724</v>
      </c>
      <c r="BN45" s="234" t="s">
        <v>725</v>
      </c>
      <c r="BO45" s="234" t="s">
        <v>726</v>
      </c>
      <c r="BP45" s="234" t="s">
        <v>762</v>
      </c>
      <c r="BQ45" s="234" t="s">
        <v>727</v>
      </c>
      <c r="BR45" s="234" t="s">
        <v>728</v>
      </c>
    </row>
    <row r="46" spans="1:113">
      <c r="A46" s="304" t="s">
        <v>775</v>
      </c>
      <c r="B46" s="306">
        <v>1</v>
      </c>
      <c r="AD46" s="304" t="s">
        <v>708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>
      <c r="A47" s="304" t="s">
        <v>776</v>
      </c>
      <c r="B47" s="306">
        <v>1</v>
      </c>
      <c r="AD47" s="304" t="s">
        <v>749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>
      <c r="A48" s="304" t="s">
        <v>777</v>
      </c>
      <c r="B48" s="306">
        <v>1</v>
      </c>
      <c r="AD48" s="304" t="s">
        <v>750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>
      <c r="A49" s="304" t="s">
        <v>722</v>
      </c>
      <c r="B49" s="306">
        <v>1</v>
      </c>
      <c r="AD49" s="304" t="s">
        <v>709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>
      <c r="A50" s="304" t="s">
        <v>723</v>
      </c>
      <c r="B50" s="306">
        <v>1</v>
      </c>
      <c r="AD50" s="304" t="s">
        <v>710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>
      <c r="A51" s="304" t="s">
        <v>724</v>
      </c>
      <c r="B51" s="306">
        <v>1</v>
      </c>
      <c r="AD51" s="304" t="s">
        <v>711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>
      <c r="A52" s="304" t="s">
        <v>725</v>
      </c>
      <c r="B52" s="306">
        <v>1</v>
      </c>
      <c r="AD52" s="304" t="s">
        <v>656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>
      <c r="A53" s="304" t="s">
        <v>726</v>
      </c>
      <c r="B53" s="306">
        <v>1</v>
      </c>
      <c r="AD53" s="304" t="s">
        <v>657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>
      <c r="A54" s="304" t="s">
        <v>778</v>
      </c>
      <c r="B54" s="306">
        <v>1</v>
      </c>
      <c r="AD54" s="304" t="s">
        <v>751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>
      <c r="A55" s="304" t="s">
        <v>779</v>
      </c>
      <c r="B55" s="306">
        <v>1</v>
      </c>
      <c r="AD55" s="304" t="s">
        <v>658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>
      <c r="A56" s="304" t="s">
        <v>762</v>
      </c>
      <c r="B56" s="306">
        <v>0</v>
      </c>
      <c r="AD56" s="304" t="s">
        <v>712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>
      <c r="A57" s="304" t="s">
        <v>780</v>
      </c>
      <c r="B57" s="306">
        <v>1</v>
      </c>
      <c r="AD57" s="304" t="s">
        <v>713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>
      <c r="A58" s="304" t="s">
        <v>727</v>
      </c>
      <c r="B58" s="306">
        <v>1</v>
      </c>
      <c r="AD58" s="304" t="s">
        <v>752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>
      <c r="A59" s="304" t="s">
        <v>728</v>
      </c>
      <c r="B59" s="306">
        <v>1</v>
      </c>
      <c r="AD59" s="304" t="s">
        <v>753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>
      <c r="A60" s="304"/>
      <c r="B60" s="390" t="s">
        <v>707</v>
      </c>
      <c r="AD60" s="304" t="s">
        <v>754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>
      <c r="AD61" s="304" t="s">
        <v>755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>
      <c r="AD62" s="304" t="s">
        <v>756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>
      <c r="AD63" s="304" t="s">
        <v>757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>
      <c r="AD64" s="304" t="s">
        <v>670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>
      <c r="AD65" s="304" t="s">
        <v>671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>
      <c r="AD66" s="304" t="s">
        <v>714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>
      <c r="AD67" s="304" t="s">
        <v>758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>
      <c r="AD68" s="304" t="s">
        <v>715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>
      <c r="AD69" s="304" t="s">
        <v>716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>
      <c r="AD70" s="304" t="s">
        <v>717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>
      <c r="AD71" s="304" t="s">
        <v>718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>
      <c r="AD72" s="304" t="s">
        <v>759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>
      <c r="AD73" s="304" t="s">
        <v>760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>
      <c r="AD74" s="304" t="s">
        <v>761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>
      <c r="AD75" s="304" t="s">
        <v>719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>
      <c r="AD76" s="304" t="s">
        <v>720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>
      <c r="AD77" s="304" t="s">
        <v>721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>
      <c r="AD78" s="304" t="s">
        <v>722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>
      <c r="AD79" s="304" t="s">
        <v>723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>
      <c r="AD80" s="304" t="s">
        <v>724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>
      <c r="AD81" s="304" t="s">
        <v>725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>
      <c r="AD82" s="304" t="s">
        <v>726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>
      <c r="AD83" s="304" t="s">
        <v>762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>
      <c r="AD84" s="304" t="s">
        <v>727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>
      <c r="AD85" s="304" t="s">
        <v>728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>
      <c r="AD86" s="304"/>
      <c r="AE86" s="390" t="s">
        <v>705</v>
      </c>
      <c r="AF86" s="402"/>
      <c r="AG86" s="402"/>
      <c r="AH86" s="402"/>
      <c r="AI86" s="402"/>
      <c r="AJ86" s="402"/>
      <c r="AK86" s="402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402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</row>
    <row r="89" spans="30:113" ht="181.2">
      <c r="AD89" s="303" t="s">
        <v>641</v>
      </c>
      <c r="AE89" s="234" t="s">
        <v>749</v>
      </c>
      <c r="AF89" s="234" t="s">
        <v>750</v>
      </c>
      <c r="AG89" s="234" t="s">
        <v>751</v>
      </c>
      <c r="AH89" s="234" t="s">
        <v>752</v>
      </c>
      <c r="AI89" s="234" t="s">
        <v>753</v>
      </c>
      <c r="AJ89" s="234" t="s">
        <v>754</v>
      </c>
      <c r="AK89" s="234" t="s">
        <v>755</v>
      </c>
      <c r="AL89" s="234" t="s">
        <v>756</v>
      </c>
      <c r="AM89" s="234" t="s">
        <v>757</v>
      </c>
      <c r="AN89" s="234" t="s">
        <v>758</v>
      </c>
      <c r="AO89" s="234" t="s">
        <v>759</v>
      </c>
      <c r="AP89" s="234" t="s">
        <v>760</v>
      </c>
      <c r="AQ89" s="234" t="s">
        <v>761</v>
      </c>
      <c r="AR89" s="234" t="s">
        <v>762</v>
      </c>
      <c r="AS89" s="234" t="s">
        <v>708</v>
      </c>
      <c r="AT89" s="234" t="s">
        <v>709</v>
      </c>
      <c r="AU89" s="234" t="s">
        <v>710</v>
      </c>
      <c r="AV89" s="234" t="s">
        <v>711</v>
      </c>
      <c r="AW89" s="234" t="s">
        <v>656</v>
      </c>
      <c r="AX89" s="234" t="s">
        <v>657</v>
      </c>
      <c r="AY89" s="234" t="s">
        <v>658</v>
      </c>
      <c r="AZ89" s="234" t="s">
        <v>712</v>
      </c>
      <c r="BA89" s="234" t="s">
        <v>713</v>
      </c>
      <c r="BB89" s="234" t="s">
        <v>670</v>
      </c>
      <c r="BC89" s="234" t="s">
        <v>671</v>
      </c>
      <c r="BD89" s="234" t="s">
        <v>714</v>
      </c>
      <c r="BE89" s="234" t="s">
        <v>715</v>
      </c>
      <c r="BF89" s="234" t="s">
        <v>716</v>
      </c>
      <c r="BG89" s="234" t="s">
        <v>717</v>
      </c>
      <c r="BH89" s="234" t="s">
        <v>718</v>
      </c>
      <c r="BI89" s="234" t="s">
        <v>719</v>
      </c>
      <c r="BJ89" s="234" t="s">
        <v>720</v>
      </c>
      <c r="BK89" s="234" t="s">
        <v>721</v>
      </c>
      <c r="BL89" s="234" t="s">
        <v>722</v>
      </c>
      <c r="BM89" s="234" t="s">
        <v>723</v>
      </c>
      <c r="BN89" s="234" t="s">
        <v>724</v>
      </c>
      <c r="BO89" s="234" t="s">
        <v>725</v>
      </c>
      <c r="BP89" s="234" t="s">
        <v>726</v>
      </c>
      <c r="BQ89" s="234" t="s">
        <v>727</v>
      </c>
      <c r="BR89" s="234" t="s">
        <v>728</v>
      </c>
      <c r="BU89" s="303" t="s">
        <v>641</v>
      </c>
      <c r="BV89" s="234" t="s">
        <v>749</v>
      </c>
      <c r="BW89" s="234" t="s">
        <v>750</v>
      </c>
      <c r="BX89" s="234" t="s">
        <v>751</v>
      </c>
      <c r="BY89" s="234" t="s">
        <v>752</v>
      </c>
      <c r="BZ89" s="234" t="s">
        <v>753</v>
      </c>
      <c r="CA89" s="234" t="s">
        <v>754</v>
      </c>
      <c r="CB89" s="234" t="s">
        <v>755</v>
      </c>
      <c r="CC89" s="234" t="s">
        <v>756</v>
      </c>
      <c r="CD89" s="234" t="s">
        <v>757</v>
      </c>
      <c r="CE89" s="234" t="s">
        <v>758</v>
      </c>
      <c r="CF89" s="234" t="s">
        <v>759</v>
      </c>
      <c r="CG89" s="234" t="s">
        <v>760</v>
      </c>
      <c r="CH89" s="234" t="s">
        <v>761</v>
      </c>
      <c r="CI89" s="234" t="s">
        <v>762</v>
      </c>
      <c r="CJ89" s="234" t="s">
        <v>708</v>
      </c>
      <c r="CK89" s="234" t="s">
        <v>709</v>
      </c>
      <c r="CL89" s="234" t="s">
        <v>710</v>
      </c>
      <c r="CM89" s="234" t="s">
        <v>711</v>
      </c>
      <c r="CN89" s="234" t="s">
        <v>656</v>
      </c>
      <c r="CO89" s="234" t="s">
        <v>657</v>
      </c>
      <c r="CP89" s="234" t="s">
        <v>658</v>
      </c>
      <c r="CQ89" s="234" t="s">
        <v>712</v>
      </c>
      <c r="CR89" s="234" t="s">
        <v>713</v>
      </c>
      <c r="CS89" s="234" t="s">
        <v>670</v>
      </c>
      <c r="CT89" s="234" t="s">
        <v>671</v>
      </c>
      <c r="CU89" s="234" t="s">
        <v>714</v>
      </c>
      <c r="CV89" s="234" t="s">
        <v>715</v>
      </c>
      <c r="CW89" s="234" t="s">
        <v>716</v>
      </c>
      <c r="CX89" s="234" t="s">
        <v>717</v>
      </c>
      <c r="CY89" s="234" t="s">
        <v>718</v>
      </c>
      <c r="CZ89" s="234" t="s">
        <v>719</v>
      </c>
      <c r="DA89" s="234" t="s">
        <v>720</v>
      </c>
      <c r="DB89" s="234" t="s">
        <v>721</v>
      </c>
      <c r="DC89" s="234" t="s">
        <v>722</v>
      </c>
      <c r="DD89" s="234" t="s">
        <v>723</v>
      </c>
      <c r="DE89" s="234" t="s">
        <v>724</v>
      </c>
      <c r="DF89" s="234" t="s">
        <v>725</v>
      </c>
      <c r="DG89" s="234" t="s">
        <v>726</v>
      </c>
      <c r="DH89" s="234" t="s">
        <v>727</v>
      </c>
      <c r="DI89" s="234" t="s">
        <v>728</v>
      </c>
    </row>
    <row r="90" spans="30:113">
      <c r="AD90" s="304" t="s">
        <v>708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708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>
      <c r="AD91" s="304" t="s">
        <v>749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749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>
      <c r="AD92" s="304" t="s">
        <v>750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750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>
      <c r="AD93" s="304" t="s">
        <v>709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709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>
      <c r="AD94" s="304" t="s">
        <v>710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710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>
      <c r="AD95" s="304" t="s">
        <v>711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711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>
      <c r="AD96" s="304" t="s">
        <v>656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656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>
      <c r="AD97" s="304" t="s">
        <v>657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657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>
      <c r="AD98" s="304" t="s">
        <v>751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751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>
      <c r="AD99" s="304" t="s">
        <v>658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658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>
      <c r="AD100" s="304" t="s">
        <v>712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712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>
      <c r="AD101" s="304" t="s">
        <v>713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713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>
      <c r="AD102" s="304" t="s">
        <v>752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752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>
      <c r="AD103" s="304" t="s">
        <v>753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753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>
      <c r="AD104" s="304" t="s">
        <v>754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754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>
      <c r="AD105" s="304" t="s">
        <v>755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755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>
      <c r="AD106" s="304" t="s">
        <v>756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756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>
      <c r="AD107" s="304" t="s">
        <v>757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757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>
      <c r="AD108" s="304" t="s">
        <v>670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670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>
      <c r="AD109" s="304" t="s">
        <v>671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671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>
      <c r="AD110" s="304" t="s">
        <v>714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714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>
      <c r="AD111" s="304" t="s">
        <v>758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758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>
      <c r="AD112" s="304" t="s">
        <v>715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715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>
      <c r="AD113" s="304" t="s">
        <v>716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716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>
      <c r="AD114" s="304" t="s">
        <v>717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717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>
      <c r="AD115" s="304" t="s">
        <v>718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718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>
      <c r="AD116" s="304" t="s">
        <v>759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759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>
      <c r="AD117" s="304" t="s">
        <v>760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760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>
      <c r="AD118" s="304" t="s">
        <v>761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761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>
      <c r="AD119" s="304" t="s">
        <v>719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719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>
      <c r="AD120" s="304" t="s">
        <v>720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720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>
      <c r="AD121" s="304" t="s">
        <v>721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721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>
      <c r="AD122" s="304" t="s">
        <v>722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722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>
      <c r="AD123" s="304" t="s">
        <v>723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723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>
      <c r="AD124" s="304" t="s">
        <v>724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724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>
      <c r="AD125" s="304" t="s">
        <v>725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725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>
      <c r="AD126" s="304" t="s">
        <v>726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726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>
      <c r="AD127" s="304" t="s">
        <v>762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762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>
      <c r="AD128" s="304" t="s">
        <v>727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727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>
      <c r="AD129" s="304" t="s">
        <v>728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728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>
      <c r="AD130" s="304"/>
      <c r="AE130" s="390" t="s">
        <v>698</v>
      </c>
      <c r="AF130" s="402"/>
      <c r="AG130" s="402"/>
      <c r="AH130" s="402"/>
      <c r="AI130" s="402"/>
      <c r="AJ130" s="402"/>
      <c r="AK130" s="402"/>
      <c r="AL130" s="402"/>
      <c r="AM130" s="402"/>
      <c r="AN130" s="402"/>
      <c r="AO130" s="402"/>
      <c r="AP130" s="402"/>
      <c r="AQ130" s="402"/>
      <c r="AR130" s="402"/>
      <c r="AS130" s="402"/>
      <c r="AT130" s="402"/>
      <c r="AU130" s="402"/>
      <c r="AV130" s="402"/>
      <c r="AW130" s="402"/>
      <c r="AX130" s="402"/>
      <c r="AY130" s="402"/>
      <c r="AZ130" s="402"/>
      <c r="BA130" s="402"/>
      <c r="BB130" s="402"/>
      <c r="BC130" s="402"/>
      <c r="BD130" s="402"/>
      <c r="BE130" s="402"/>
      <c r="BF130" s="402"/>
      <c r="BG130" s="402"/>
      <c r="BH130" s="402"/>
      <c r="BI130" s="402"/>
      <c r="BJ130" s="402"/>
      <c r="BK130" s="402"/>
      <c r="BL130" s="402"/>
      <c r="BM130" s="402"/>
      <c r="BN130" s="402"/>
      <c r="BO130" s="402"/>
      <c r="BP130" s="402"/>
      <c r="BQ130" s="402"/>
      <c r="BR130" s="402"/>
      <c r="BU130" s="304"/>
      <c r="BV130" s="390" t="s">
        <v>702</v>
      </c>
      <c r="BW130" s="402"/>
      <c r="BX130" s="402"/>
      <c r="BY130" s="402"/>
      <c r="BZ130" s="402"/>
      <c r="CA130" s="402"/>
      <c r="CB130" s="402"/>
      <c r="CC130" s="402"/>
      <c r="CD130" s="402"/>
      <c r="CE130" s="402"/>
      <c r="CF130" s="402"/>
      <c r="CG130" s="402"/>
      <c r="CH130" s="402"/>
      <c r="CI130" s="402"/>
      <c r="CJ130" s="402"/>
      <c r="CK130" s="402"/>
      <c r="CL130" s="402"/>
      <c r="CM130" s="402"/>
      <c r="CN130" s="402"/>
      <c r="CO130" s="402"/>
      <c r="CP130" s="402"/>
      <c r="CQ130" s="402"/>
      <c r="CR130" s="402"/>
      <c r="CS130" s="402"/>
      <c r="CT130" s="402"/>
      <c r="CU130" s="402"/>
      <c r="CV130" s="402"/>
      <c r="CW130" s="402"/>
      <c r="CX130" s="402"/>
      <c r="CY130" s="402"/>
      <c r="CZ130" s="402"/>
      <c r="DA130" s="402"/>
      <c r="DB130" s="402"/>
      <c r="DC130" s="402"/>
      <c r="DD130" s="402"/>
      <c r="DE130" s="402"/>
      <c r="DF130" s="402"/>
      <c r="DG130" s="402"/>
      <c r="DH130" s="402"/>
      <c r="DI130" s="402"/>
    </row>
    <row r="133" spans="1:113" ht="181.2">
      <c r="A133" s="303" t="s">
        <v>641</v>
      </c>
      <c r="B133" s="234" t="s">
        <v>708</v>
      </c>
      <c r="C133" s="234" t="s">
        <v>709</v>
      </c>
      <c r="D133" s="234" t="s">
        <v>710</v>
      </c>
      <c r="E133" s="234" t="s">
        <v>711</v>
      </c>
      <c r="F133" s="234" t="s">
        <v>656</v>
      </c>
      <c r="G133" s="234" t="s">
        <v>657</v>
      </c>
      <c r="H133" s="234" t="s">
        <v>658</v>
      </c>
      <c r="I133" s="234" t="s">
        <v>712</v>
      </c>
      <c r="J133" s="234" t="s">
        <v>713</v>
      </c>
      <c r="K133" s="234" t="s">
        <v>670</v>
      </c>
      <c r="L133" s="234" t="s">
        <v>671</v>
      </c>
      <c r="M133" s="234" t="s">
        <v>714</v>
      </c>
      <c r="N133" s="234" t="s">
        <v>715</v>
      </c>
      <c r="O133" s="234" t="s">
        <v>716</v>
      </c>
      <c r="P133" s="234" t="s">
        <v>717</v>
      </c>
      <c r="Q133" s="234" t="s">
        <v>718</v>
      </c>
      <c r="R133" s="234" t="s">
        <v>719</v>
      </c>
      <c r="S133" s="234" t="s">
        <v>720</v>
      </c>
      <c r="T133" s="234" t="s">
        <v>721</v>
      </c>
      <c r="U133" s="234" t="s">
        <v>722</v>
      </c>
      <c r="V133" s="234" t="s">
        <v>723</v>
      </c>
      <c r="W133" s="234" t="s">
        <v>724</v>
      </c>
      <c r="X133" s="234" t="s">
        <v>725</v>
      </c>
      <c r="Y133" s="234" t="s">
        <v>726</v>
      </c>
      <c r="Z133" s="234" t="s">
        <v>727</v>
      </c>
      <c r="AA133" s="234" t="s">
        <v>728</v>
      </c>
    </row>
    <row r="134" spans="1:113">
      <c r="A134" s="304" t="s">
        <v>749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>
      <c r="A135" s="304" t="s">
        <v>750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>
      <c r="A136" s="304" t="s">
        <v>751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>
      <c r="A137" s="304" t="s">
        <v>752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>
      <c r="A138" s="304" t="s">
        <v>753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>
      <c r="A139" s="304" t="s">
        <v>754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>
      <c r="A140" s="304" t="s">
        <v>755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>
      <c r="A141" s="304" t="s">
        <v>756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>
      <c r="A142" s="304" t="s">
        <v>757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>
      <c r="A143" s="304" t="s">
        <v>758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>
      <c r="A144" s="304" t="s">
        <v>759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>
      <c r="A145" s="304" t="s">
        <v>760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>
      <c r="A146" s="304" t="s">
        <v>761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>
      <c r="A147" s="304" t="s">
        <v>762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>
      <c r="A148" s="304"/>
      <c r="B148" s="390" t="s">
        <v>699</v>
      </c>
      <c r="C148" s="402"/>
      <c r="D148" s="402"/>
      <c r="E148" s="402"/>
      <c r="F148" s="402"/>
      <c r="G148" s="402"/>
      <c r="H148" s="402"/>
      <c r="I148" s="402"/>
      <c r="J148" s="402"/>
      <c r="K148" s="402"/>
      <c r="L148" s="402"/>
      <c r="M148" s="402"/>
      <c r="N148" s="402"/>
      <c r="O148" s="402"/>
      <c r="P148" s="402"/>
      <c r="Q148" s="402"/>
      <c r="R148" s="402"/>
      <c r="S148" s="402"/>
      <c r="T148" s="402"/>
      <c r="U148" s="402"/>
      <c r="V148" s="402"/>
      <c r="W148" s="402"/>
      <c r="X148" s="402"/>
      <c r="Y148" s="402"/>
      <c r="Z148" s="402"/>
      <c r="AA148" s="402"/>
    </row>
    <row r="151" spans="1:27" ht="181.2">
      <c r="A151" s="303" t="s">
        <v>641</v>
      </c>
      <c r="B151" s="234" t="s">
        <v>708</v>
      </c>
      <c r="C151" s="234" t="s">
        <v>709</v>
      </c>
      <c r="D151" s="234" t="s">
        <v>710</v>
      </c>
      <c r="E151" s="234" t="s">
        <v>711</v>
      </c>
      <c r="F151" s="234" t="s">
        <v>656</v>
      </c>
      <c r="G151" s="234" t="s">
        <v>657</v>
      </c>
      <c r="H151" s="234" t="s">
        <v>658</v>
      </c>
      <c r="I151" s="234" t="s">
        <v>712</v>
      </c>
      <c r="J151" s="234" t="s">
        <v>713</v>
      </c>
      <c r="K151" s="234" t="s">
        <v>670</v>
      </c>
      <c r="L151" s="234" t="s">
        <v>671</v>
      </c>
      <c r="M151" s="234" t="s">
        <v>714</v>
      </c>
      <c r="N151" s="234" t="s">
        <v>715</v>
      </c>
      <c r="O151" s="234" t="s">
        <v>716</v>
      </c>
      <c r="P151" s="234" t="s">
        <v>717</v>
      </c>
      <c r="Q151" s="234" t="s">
        <v>718</v>
      </c>
      <c r="R151" s="234" t="s">
        <v>719</v>
      </c>
      <c r="S151" s="234" t="s">
        <v>720</v>
      </c>
      <c r="T151" s="234" t="s">
        <v>721</v>
      </c>
      <c r="U151" s="234" t="s">
        <v>722</v>
      </c>
      <c r="V151" s="234" t="s">
        <v>723</v>
      </c>
      <c r="W151" s="234" t="s">
        <v>724</v>
      </c>
      <c r="X151" s="234" t="s">
        <v>725</v>
      </c>
      <c r="Y151" s="234" t="s">
        <v>726</v>
      </c>
      <c r="Z151" s="234" t="s">
        <v>727</v>
      </c>
      <c r="AA151" s="234" t="s">
        <v>728</v>
      </c>
    </row>
    <row r="152" spans="1:27">
      <c r="A152" s="304" t="s">
        <v>729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>
      <c r="A153" s="304" t="s">
        <v>730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>
      <c r="A154" s="304" t="s">
        <v>731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>
      <c r="A155" s="304" t="s">
        <v>732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>
      <c r="A156" s="304" t="s">
        <v>733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>
      <c r="A157" s="304" t="s">
        <v>734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>
      <c r="A158" s="304" t="s">
        <v>735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>
      <c r="A159" s="304" t="s">
        <v>736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>
      <c r="A160" s="304" t="s">
        <v>737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738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739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740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741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742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743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744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745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746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747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748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90" t="s">
        <v>682</v>
      </c>
      <c r="C172" s="402"/>
      <c r="D172" s="402"/>
      <c r="E172" s="402"/>
      <c r="F172" s="402"/>
      <c r="G172" s="402"/>
      <c r="H172" s="402"/>
      <c r="I172" s="402"/>
      <c r="J172" s="402"/>
      <c r="K172" s="402"/>
      <c r="L172" s="402"/>
      <c r="M172" s="402"/>
      <c r="N172" s="402"/>
      <c r="O172" s="402"/>
      <c r="P172" s="402"/>
      <c r="Q172" s="402"/>
      <c r="R172" s="402"/>
      <c r="S172" s="402"/>
      <c r="T172" s="402"/>
      <c r="U172" s="402"/>
      <c r="V172" s="402"/>
      <c r="W172" s="402"/>
      <c r="X172" s="402"/>
      <c r="Y172" s="402"/>
      <c r="Z172" s="402"/>
      <c r="AA172" s="402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workbookViewId="0"/>
  </sheetViews>
  <sheetFormatPr defaultColWidth="11.554687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4.6">
      <c r="A1" s="303" t="s">
        <v>641</v>
      </c>
      <c r="B1" s="234" t="s">
        <v>706</v>
      </c>
      <c r="BI1" s="303" t="s">
        <v>641</v>
      </c>
      <c r="BJ1" s="234" t="s">
        <v>683</v>
      </c>
      <c r="BK1" s="234" t="s">
        <v>684</v>
      </c>
      <c r="BL1" s="234" t="s">
        <v>685</v>
      </c>
      <c r="BM1" s="234" t="s">
        <v>686</v>
      </c>
      <c r="BN1" s="234" t="s">
        <v>749</v>
      </c>
      <c r="BO1" s="234" t="s">
        <v>750</v>
      </c>
      <c r="BP1" s="234" t="s">
        <v>687</v>
      </c>
      <c r="BQ1" s="234" t="s">
        <v>688</v>
      </c>
      <c r="BR1" s="234" t="s">
        <v>689</v>
      </c>
      <c r="BS1" s="234" t="s">
        <v>751</v>
      </c>
      <c r="BT1" s="234" t="s">
        <v>690</v>
      </c>
      <c r="BU1" s="234" t="s">
        <v>691</v>
      </c>
      <c r="BV1" s="234" t="s">
        <v>692</v>
      </c>
      <c r="BW1" s="234" t="s">
        <v>693</v>
      </c>
      <c r="BX1" s="234" t="s">
        <v>694</v>
      </c>
      <c r="BY1" s="234" t="s">
        <v>695</v>
      </c>
      <c r="BZ1" s="234" t="s">
        <v>752</v>
      </c>
      <c r="CA1" s="234" t="s">
        <v>753</v>
      </c>
      <c r="CB1" s="234" t="s">
        <v>754</v>
      </c>
      <c r="CC1" s="234" t="s">
        <v>755</v>
      </c>
      <c r="CD1" s="234" t="s">
        <v>756</v>
      </c>
      <c r="CE1" s="234" t="s">
        <v>757</v>
      </c>
      <c r="CF1" s="234" t="s">
        <v>696</v>
      </c>
      <c r="CG1" s="234" t="s">
        <v>758</v>
      </c>
      <c r="CH1" s="234" t="s">
        <v>759</v>
      </c>
      <c r="CI1" s="234" t="s">
        <v>760</v>
      </c>
      <c r="CJ1" s="234" t="s">
        <v>761</v>
      </c>
      <c r="CK1" s="234" t="s">
        <v>697</v>
      </c>
      <c r="CL1" s="234" t="s">
        <v>762</v>
      </c>
      <c r="CO1" s="303" t="s">
        <v>641</v>
      </c>
      <c r="CP1" s="234" t="s">
        <v>683</v>
      </c>
      <c r="CQ1" s="234" t="s">
        <v>684</v>
      </c>
      <c r="CR1" s="234" t="s">
        <v>685</v>
      </c>
      <c r="CS1" s="234" t="s">
        <v>686</v>
      </c>
      <c r="CT1" s="234" t="s">
        <v>749</v>
      </c>
      <c r="CU1" s="234" t="s">
        <v>750</v>
      </c>
      <c r="CV1" s="234" t="s">
        <v>687</v>
      </c>
      <c r="CW1" s="234" t="s">
        <v>688</v>
      </c>
      <c r="CX1" s="234" t="s">
        <v>689</v>
      </c>
      <c r="CY1" s="234" t="s">
        <v>751</v>
      </c>
      <c r="CZ1" s="234" t="s">
        <v>690</v>
      </c>
      <c r="DA1" s="234" t="s">
        <v>691</v>
      </c>
      <c r="DB1" s="234" t="s">
        <v>692</v>
      </c>
      <c r="DC1" s="234" t="s">
        <v>693</v>
      </c>
      <c r="DD1" s="234" t="s">
        <v>694</v>
      </c>
      <c r="DE1" s="234" t="s">
        <v>695</v>
      </c>
      <c r="DF1" s="234" t="s">
        <v>752</v>
      </c>
      <c r="DG1" s="234" t="s">
        <v>753</v>
      </c>
      <c r="DH1" s="234" t="s">
        <v>754</v>
      </c>
      <c r="DI1" s="234" t="s">
        <v>755</v>
      </c>
      <c r="DJ1" s="234" t="s">
        <v>756</v>
      </c>
      <c r="DK1" s="234" t="s">
        <v>757</v>
      </c>
      <c r="DL1" s="234" t="s">
        <v>696</v>
      </c>
      <c r="DM1" s="234" t="s">
        <v>758</v>
      </c>
      <c r="DN1" s="234" t="s">
        <v>759</v>
      </c>
      <c r="DO1" s="234" t="s">
        <v>760</v>
      </c>
      <c r="DP1" s="234" t="s">
        <v>761</v>
      </c>
      <c r="DQ1" s="234" t="s">
        <v>697</v>
      </c>
      <c r="DR1" s="234" t="s">
        <v>762</v>
      </c>
    </row>
    <row r="2" spans="1:122">
      <c r="A2" s="304" t="s">
        <v>763</v>
      </c>
      <c r="B2" s="306">
        <v>1</v>
      </c>
      <c r="BI2" s="304" t="s">
        <v>642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642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642</v>
      </c>
      <c r="B3" s="306">
        <v>1</v>
      </c>
      <c r="BI3" s="304" t="s">
        <v>708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708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708</v>
      </c>
      <c r="B4" s="306">
        <v>1</v>
      </c>
      <c r="BI4" s="304" t="s">
        <v>643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643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643</v>
      </c>
      <c r="B5" s="306">
        <v>1</v>
      </c>
      <c r="BI5" s="304" t="s">
        <v>644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644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764</v>
      </c>
      <c r="B6" s="306">
        <v>1</v>
      </c>
      <c r="BI6" s="304" t="s">
        <v>645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645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765</v>
      </c>
      <c r="B7" s="306">
        <v>1</v>
      </c>
      <c r="BI7" s="304" t="s">
        <v>646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646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766</v>
      </c>
      <c r="B8" s="306">
        <v>1</v>
      </c>
      <c r="BI8" s="304" t="s">
        <v>647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647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644</v>
      </c>
      <c r="B9" s="306">
        <v>1</v>
      </c>
      <c r="BI9" s="304" t="s">
        <v>648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648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645</v>
      </c>
      <c r="B10" s="306">
        <v>1</v>
      </c>
      <c r="BI10" s="304" t="s">
        <v>649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649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767</v>
      </c>
      <c r="B11" s="306">
        <v>1</v>
      </c>
      <c r="BI11" s="304" t="s">
        <v>650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650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646</v>
      </c>
      <c r="B12" s="306">
        <v>1</v>
      </c>
      <c r="BI12" s="304" t="s">
        <v>709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709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647</v>
      </c>
      <c r="B13" s="306">
        <v>1</v>
      </c>
      <c r="BI13" s="304" t="s">
        <v>651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651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648</v>
      </c>
      <c r="B14" s="306">
        <v>1</v>
      </c>
      <c r="BI14" s="304" t="s">
        <v>652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652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649</v>
      </c>
      <c r="B15" s="306">
        <v>1</v>
      </c>
      <c r="BI15" s="304" t="s">
        <v>653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653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768</v>
      </c>
      <c r="B16" s="306">
        <v>1</v>
      </c>
      <c r="BI16" s="304" t="s">
        <v>654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654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769</v>
      </c>
      <c r="B17" s="306">
        <v>1</v>
      </c>
      <c r="BI17" s="304" t="s">
        <v>655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655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650</v>
      </c>
      <c r="B18" s="306">
        <v>1</v>
      </c>
      <c r="BI18" s="304" t="s">
        <v>710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710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770</v>
      </c>
      <c r="B19" s="306">
        <v>1</v>
      </c>
      <c r="BI19" s="304" t="s">
        <v>711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711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709</v>
      </c>
      <c r="B20" s="306">
        <v>1</v>
      </c>
      <c r="BI20" s="304" t="s">
        <v>656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656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651</v>
      </c>
      <c r="B21" s="306">
        <v>1</v>
      </c>
      <c r="BI21" s="304" t="s">
        <v>657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657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652</v>
      </c>
      <c r="B22" s="306">
        <v>1</v>
      </c>
      <c r="BI22" s="304" t="s">
        <v>658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658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653</v>
      </c>
      <c r="B23" s="306">
        <v>1</v>
      </c>
      <c r="BI23" s="304" t="s">
        <v>712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712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654</v>
      </c>
      <c r="B24" s="306">
        <v>1</v>
      </c>
      <c r="BI24" s="304" t="s">
        <v>713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713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655</v>
      </c>
      <c r="B25" s="306">
        <v>1</v>
      </c>
      <c r="BI25" s="304" t="s">
        <v>659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659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710</v>
      </c>
      <c r="B26" s="306">
        <v>1</v>
      </c>
      <c r="BI26" s="304" t="s">
        <v>660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660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711</v>
      </c>
      <c r="B27" s="306">
        <v>1</v>
      </c>
      <c r="BI27" s="304" t="s">
        <v>661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661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656</v>
      </c>
      <c r="B28" s="306">
        <v>2</v>
      </c>
      <c r="BI28" s="304" t="s">
        <v>662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662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657</v>
      </c>
      <c r="B29" s="306">
        <v>2</v>
      </c>
      <c r="BI29" s="304" t="s">
        <v>663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663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771</v>
      </c>
      <c r="B30" s="306">
        <v>1</v>
      </c>
      <c r="BI30" s="304" t="s">
        <v>664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664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658</v>
      </c>
      <c r="B31" s="306">
        <v>2</v>
      </c>
      <c r="BI31" s="304" t="s">
        <v>665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665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712</v>
      </c>
      <c r="B32" s="306">
        <v>1</v>
      </c>
      <c r="BI32" s="304" t="s">
        <v>666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666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713</v>
      </c>
      <c r="B33" s="306">
        <v>1</v>
      </c>
      <c r="BI33" s="304" t="s">
        <v>667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667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659</v>
      </c>
      <c r="B34" s="306">
        <v>1</v>
      </c>
      <c r="BI34" s="304" t="s">
        <v>668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668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660</v>
      </c>
      <c r="B35" s="306">
        <v>1</v>
      </c>
      <c r="BI35" s="304" t="s">
        <v>669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669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661</v>
      </c>
      <c r="B36" s="306">
        <v>1</v>
      </c>
      <c r="BI36" s="304" t="s">
        <v>670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670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662</v>
      </c>
      <c r="B37" s="306">
        <v>1</v>
      </c>
      <c r="BI37" s="304" t="s">
        <v>671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671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663</v>
      </c>
      <c r="B38" s="306">
        <v>1</v>
      </c>
      <c r="BI38" s="304" t="s">
        <v>714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714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772</v>
      </c>
      <c r="B39" s="306">
        <v>1</v>
      </c>
      <c r="BI39" s="304" t="s">
        <v>715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715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664</v>
      </c>
      <c r="B40" s="306">
        <v>1</v>
      </c>
      <c r="BI40" s="304" t="s">
        <v>716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716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665</v>
      </c>
      <c r="B41" s="306">
        <v>1</v>
      </c>
      <c r="BI41" s="304" t="s">
        <v>717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717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666</v>
      </c>
      <c r="B42" s="306">
        <v>1</v>
      </c>
      <c r="BI42" s="304" t="s">
        <v>718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718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667</v>
      </c>
      <c r="B43" s="306">
        <v>1</v>
      </c>
      <c r="BI43" s="304" t="s">
        <v>719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719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668</v>
      </c>
      <c r="B44" s="306">
        <v>1</v>
      </c>
      <c r="BI44" s="304" t="s">
        <v>720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720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773</v>
      </c>
      <c r="B45" s="306">
        <v>1</v>
      </c>
      <c r="BI45" s="304" t="s">
        <v>721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721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774</v>
      </c>
      <c r="B46" s="306">
        <v>1</v>
      </c>
      <c r="BI46" s="304" t="s">
        <v>672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672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669</v>
      </c>
      <c r="B47" s="306">
        <v>1</v>
      </c>
      <c r="BI47" s="304" t="s">
        <v>673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673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670</v>
      </c>
      <c r="B48" s="306">
        <v>2</v>
      </c>
      <c r="BI48" s="304" t="s">
        <v>722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722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671</v>
      </c>
      <c r="B49" s="306">
        <v>2</v>
      </c>
      <c r="BI49" s="304" t="s">
        <v>723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723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714</v>
      </c>
      <c r="B50" s="306">
        <v>1</v>
      </c>
      <c r="BI50" s="304" t="s">
        <v>674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674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715</v>
      </c>
      <c r="B51" s="306">
        <v>1</v>
      </c>
      <c r="BI51" s="304" t="s">
        <v>724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724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716</v>
      </c>
      <c r="B52" s="306">
        <v>1</v>
      </c>
      <c r="BI52" s="304" t="s">
        <v>725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725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717</v>
      </c>
      <c r="B53" s="306">
        <v>1</v>
      </c>
      <c r="BI53" s="304" t="s">
        <v>726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726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718</v>
      </c>
      <c r="B54" s="306">
        <v>1</v>
      </c>
      <c r="BI54" s="304" t="s">
        <v>675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675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719</v>
      </c>
      <c r="B55" s="306">
        <v>1</v>
      </c>
      <c r="BI55" s="304" t="s">
        <v>676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676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720</v>
      </c>
      <c r="B56" s="306">
        <v>1</v>
      </c>
      <c r="BI56" s="304" t="s">
        <v>677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677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721</v>
      </c>
      <c r="B57" s="306">
        <v>1</v>
      </c>
      <c r="BI57" s="304" t="s">
        <v>727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727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775</v>
      </c>
      <c r="B58" s="306">
        <v>1</v>
      </c>
      <c r="BI58" s="304" t="s">
        <v>728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728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776</v>
      </c>
      <c r="B59" s="306">
        <v>1</v>
      </c>
      <c r="BI59" s="304"/>
      <c r="BJ59" s="390" t="s">
        <v>704</v>
      </c>
      <c r="BK59" s="402"/>
      <c r="BL59" s="402"/>
      <c r="BM59" s="402"/>
      <c r="BN59" s="402"/>
      <c r="BO59" s="402"/>
      <c r="BP59" s="402"/>
      <c r="BQ59" s="402"/>
      <c r="BR59" s="402"/>
      <c r="BS59" s="402"/>
      <c r="BT59" s="402"/>
      <c r="BU59" s="402"/>
      <c r="BV59" s="402"/>
      <c r="BW59" s="402"/>
      <c r="BX59" s="402"/>
      <c r="BY59" s="402"/>
      <c r="BZ59" s="402"/>
      <c r="CA59" s="402"/>
      <c r="CB59" s="402"/>
      <c r="CC59" s="402"/>
      <c r="CD59" s="402"/>
      <c r="CE59" s="402"/>
      <c r="CF59" s="402"/>
      <c r="CG59" s="402"/>
      <c r="CH59" s="402"/>
      <c r="CI59" s="402"/>
      <c r="CJ59" s="402"/>
      <c r="CK59" s="402"/>
      <c r="CL59" s="402"/>
      <c r="CO59" s="304"/>
      <c r="CP59" s="390" t="s">
        <v>703</v>
      </c>
      <c r="CQ59" s="402"/>
      <c r="CR59" s="402"/>
      <c r="CS59" s="402"/>
      <c r="CT59" s="402"/>
      <c r="CU59" s="402"/>
      <c r="CV59" s="402"/>
      <c r="CW59" s="402"/>
      <c r="CX59" s="402"/>
      <c r="CY59" s="402"/>
      <c r="CZ59" s="402"/>
      <c r="DA59" s="402"/>
      <c r="DB59" s="402"/>
      <c r="DC59" s="402"/>
      <c r="DD59" s="402"/>
      <c r="DE59" s="402"/>
      <c r="DF59" s="402"/>
      <c r="DG59" s="402"/>
      <c r="DH59" s="402"/>
      <c r="DI59" s="402"/>
      <c r="DJ59" s="402"/>
      <c r="DK59" s="402"/>
      <c r="DL59" s="402"/>
      <c r="DM59" s="402"/>
      <c r="DN59" s="402"/>
      <c r="DO59" s="402"/>
      <c r="DP59" s="402"/>
      <c r="DQ59" s="402"/>
      <c r="DR59" s="402"/>
    </row>
    <row r="60" spans="1:122">
      <c r="A60" s="304" t="s">
        <v>777</v>
      </c>
      <c r="B60" s="306">
        <v>1</v>
      </c>
    </row>
    <row r="61" spans="1:122">
      <c r="A61" s="304" t="s">
        <v>672</v>
      </c>
      <c r="B61" s="306">
        <v>1</v>
      </c>
    </row>
    <row r="62" spans="1:122" ht="176.4">
      <c r="A62" s="304" t="s">
        <v>673</v>
      </c>
      <c r="B62" s="306">
        <v>1</v>
      </c>
      <c r="BI62" s="303" t="s">
        <v>641</v>
      </c>
      <c r="BJ62" s="234" t="s">
        <v>683</v>
      </c>
      <c r="BK62" s="234" t="s">
        <v>684</v>
      </c>
      <c r="BL62" s="234" t="s">
        <v>685</v>
      </c>
      <c r="BM62" s="234" t="s">
        <v>686</v>
      </c>
      <c r="BN62" s="234" t="s">
        <v>749</v>
      </c>
      <c r="BO62" s="234" t="s">
        <v>750</v>
      </c>
      <c r="BP62" s="234" t="s">
        <v>687</v>
      </c>
      <c r="BQ62" s="234" t="s">
        <v>688</v>
      </c>
      <c r="BR62" s="234" t="s">
        <v>689</v>
      </c>
      <c r="BS62" s="234" t="s">
        <v>751</v>
      </c>
      <c r="BT62" s="234" t="s">
        <v>690</v>
      </c>
      <c r="BU62" s="234" t="s">
        <v>691</v>
      </c>
      <c r="BV62" s="234" t="s">
        <v>692</v>
      </c>
      <c r="BW62" s="234" t="s">
        <v>693</v>
      </c>
      <c r="BX62" s="234" t="s">
        <v>694</v>
      </c>
      <c r="BY62" s="234" t="s">
        <v>695</v>
      </c>
      <c r="BZ62" s="234" t="s">
        <v>752</v>
      </c>
      <c r="CA62" s="234" t="s">
        <v>753</v>
      </c>
      <c r="CB62" s="234" t="s">
        <v>754</v>
      </c>
      <c r="CC62" s="234" t="s">
        <v>755</v>
      </c>
      <c r="CD62" s="234" t="s">
        <v>756</v>
      </c>
      <c r="CE62" s="234" t="s">
        <v>757</v>
      </c>
      <c r="CF62" s="234" t="s">
        <v>696</v>
      </c>
      <c r="CG62" s="234" t="s">
        <v>758</v>
      </c>
      <c r="CH62" s="234" t="s">
        <v>759</v>
      </c>
      <c r="CI62" s="234" t="s">
        <v>760</v>
      </c>
      <c r="CJ62" s="234" t="s">
        <v>761</v>
      </c>
      <c r="CK62" s="234" t="s">
        <v>697</v>
      </c>
      <c r="CL62" s="234" t="s">
        <v>762</v>
      </c>
    </row>
    <row r="63" spans="1:122">
      <c r="A63" s="304" t="s">
        <v>722</v>
      </c>
      <c r="B63" s="306">
        <v>1</v>
      </c>
      <c r="BI63" s="304" t="s">
        <v>642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723</v>
      </c>
      <c r="B64" s="306">
        <v>1</v>
      </c>
      <c r="BI64" s="304" t="s">
        <v>708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674</v>
      </c>
      <c r="B65" s="306">
        <v>1</v>
      </c>
      <c r="BI65" s="304" t="s">
        <v>643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724</v>
      </c>
      <c r="B66" s="306">
        <v>1</v>
      </c>
      <c r="BI66" s="304" t="s">
        <v>644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725</v>
      </c>
      <c r="B67" s="306">
        <v>1</v>
      </c>
      <c r="BI67" s="304" t="s">
        <v>645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726</v>
      </c>
      <c r="B68" s="306">
        <v>1</v>
      </c>
      <c r="BI68" s="304" t="s">
        <v>646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778</v>
      </c>
      <c r="B69" s="306">
        <v>1</v>
      </c>
      <c r="BI69" s="304" t="s">
        <v>647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779</v>
      </c>
      <c r="B70" s="306">
        <v>1</v>
      </c>
      <c r="BI70" s="304" t="s">
        <v>648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675</v>
      </c>
      <c r="B71" s="306">
        <v>1</v>
      </c>
      <c r="BI71" s="304" t="s">
        <v>649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676</v>
      </c>
      <c r="B72" s="306">
        <v>1</v>
      </c>
      <c r="BI72" s="304" t="s">
        <v>650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677</v>
      </c>
      <c r="B73" s="306">
        <v>1</v>
      </c>
      <c r="BI73" s="304" t="s">
        <v>709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780</v>
      </c>
      <c r="B74" s="306">
        <v>1</v>
      </c>
      <c r="BI74" s="304" t="s">
        <v>651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727</v>
      </c>
      <c r="B75" s="306">
        <v>1</v>
      </c>
      <c r="BI75" s="304" t="s">
        <v>652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728</v>
      </c>
      <c r="B76" s="306">
        <v>1</v>
      </c>
      <c r="BI76" s="304" t="s">
        <v>653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90" t="s">
        <v>707</v>
      </c>
      <c r="BI77" s="304" t="s">
        <v>654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655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710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711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656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657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658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712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713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659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660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661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662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663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664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665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666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667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668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669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670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671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714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715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716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717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718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719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720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721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672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673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722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723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674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724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725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726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675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676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677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727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728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90" t="s">
        <v>705</v>
      </c>
      <c r="BK120" s="402"/>
      <c r="BL120" s="402"/>
      <c r="BM120" s="402"/>
      <c r="BN120" s="402"/>
      <c r="BO120" s="402"/>
      <c r="BP120" s="402"/>
      <c r="BQ120" s="402"/>
      <c r="BR120" s="402"/>
      <c r="BS120" s="402"/>
      <c r="BT120" s="402"/>
      <c r="BU120" s="402"/>
      <c r="BV120" s="402"/>
      <c r="BW120" s="402"/>
      <c r="BX120" s="402"/>
      <c r="BY120" s="402"/>
      <c r="BZ120" s="402"/>
      <c r="CA120" s="402"/>
      <c r="CB120" s="402"/>
      <c r="CC120" s="402"/>
      <c r="CD120" s="402"/>
      <c r="CE120" s="402"/>
      <c r="CF120" s="402"/>
      <c r="CG120" s="402"/>
      <c r="CH120" s="402"/>
      <c r="CI120" s="402"/>
      <c r="CJ120" s="402"/>
      <c r="CK120" s="402"/>
      <c r="CL120" s="402"/>
    </row>
    <row r="123" spans="61:95" ht="176.4">
      <c r="BI123" s="303" t="s">
        <v>641</v>
      </c>
      <c r="BJ123" s="234" t="s">
        <v>683</v>
      </c>
      <c r="BK123" s="234" t="s">
        <v>684</v>
      </c>
      <c r="BL123" s="234" t="s">
        <v>685</v>
      </c>
      <c r="BM123" s="234" t="s">
        <v>686</v>
      </c>
      <c r="BN123" s="234" t="s">
        <v>749</v>
      </c>
      <c r="BO123" s="234" t="s">
        <v>750</v>
      </c>
      <c r="BP123" s="234" t="s">
        <v>687</v>
      </c>
      <c r="BQ123" s="234" t="s">
        <v>688</v>
      </c>
      <c r="BR123" s="234" t="s">
        <v>689</v>
      </c>
      <c r="BS123" s="234" t="s">
        <v>751</v>
      </c>
      <c r="BT123" s="234" t="s">
        <v>690</v>
      </c>
      <c r="BU123" s="234" t="s">
        <v>691</v>
      </c>
      <c r="BV123" s="234" t="s">
        <v>692</v>
      </c>
      <c r="BW123" s="234" t="s">
        <v>693</v>
      </c>
      <c r="BX123" s="234" t="s">
        <v>694</v>
      </c>
      <c r="BY123" s="234" t="s">
        <v>695</v>
      </c>
      <c r="BZ123" s="234" t="s">
        <v>752</v>
      </c>
      <c r="CA123" s="234" t="s">
        <v>753</v>
      </c>
      <c r="CB123" s="234" t="s">
        <v>754</v>
      </c>
      <c r="CC123" s="234" t="s">
        <v>755</v>
      </c>
      <c r="CD123" s="234" t="s">
        <v>756</v>
      </c>
      <c r="CE123" s="234" t="s">
        <v>757</v>
      </c>
      <c r="CF123" s="234" t="s">
        <v>696</v>
      </c>
      <c r="CG123" s="234" t="s">
        <v>758</v>
      </c>
      <c r="CH123" s="234" t="s">
        <v>759</v>
      </c>
      <c r="CI123" s="234" t="s">
        <v>760</v>
      </c>
      <c r="CJ123" s="234" t="s">
        <v>761</v>
      </c>
      <c r="CK123" s="234" t="s">
        <v>697</v>
      </c>
      <c r="CL123" s="234" t="s">
        <v>762</v>
      </c>
      <c r="CO123" s="303" t="s">
        <v>641</v>
      </c>
      <c r="CP123" s="234" t="s">
        <v>700</v>
      </c>
      <c r="CQ123" s="234" t="s">
        <v>701</v>
      </c>
    </row>
    <row r="124" spans="61:95">
      <c r="BI124" s="304" t="s">
        <v>642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642</v>
      </c>
      <c r="CP124" s="302">
        <v>0</v>
      </c>
      <c r="CQ124" s="302">
        <v>0</v>
      </c>
    </row>
    <row r="125" spans="61:95">
      <c r="BI125" s="304" t="s">
        <v>708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708</v>
      </c>
      <c r="CP125" s="302">
        <v>0</v>
      </c>
      <c r="CQ125" s="302">
        <v>0</v>
      </c>
    </row>
    <row r="126" spans="61:95">
      <c r="BI126" s="304" t="s">
        <v>643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643</v>
      </c>
      <c r="CP126" s="302">
        <v>0</v>
      </c>
      <c r="CQ126" s="302">
        <v>8991.6203231094005</v>
      </c>
    </row>
    <row r="127" spans="61:95">
      <c r="BI127" s="304" t="s">
        <v>644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644</v>
      </c>
      <c r="CP127" s="302">
        <v>0</v>
      </c>
      <c r="CQ127" s="302">
        <v>404209.15818875801</v>
      </c>
    </row>
    <row r="128" spans="61:95">
      <c r="BI128" s="304" t="s">
        <v>645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645</v>
      </c>
      <c r="CP128" s="302">
        <v>0</v>
      </c>
      <c r="CQ128" s="302">
        <v>0</v>
      </c>
    </row>
    <row r="129" spans="61:95">
      <c r="BI129" s="304" t="s">
        <v>646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646</v>
      </c>
      <c r="CP129" s="302">
        <v>0</v>
      </c>
      <c r="CQ129" s="302">
        <v>0</v>
      </c>
    </row>
    <row r="130" spans="61:95">
      <c r="BI130" s="304" t="s">
        <v>647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647</v>
      </c>
      <c r="CP130" s="302">
        <v>0</v>
      </c>
      <c r="CQ130" s="302">
        <v>0</v>
      </c>
    </row>
    <row r="131" spans="61:95">
      <c r="BI131" s="304" t="s">
        <v>648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648</v>
      </c>
      <c r="CP131" s="302">
        <v>0</v>
      </c>
      <c r="CQ131" s="302">
        <v>0</v>
      </c>
    </row>
    <row r="132" spans="61:95">
      <c r="BI132" s="304" t="s">
        <v>649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649</v>
      </c>
      <c r="CP132" s="302">
        <v>0</v>
      </c>
      <c r="CQ132" s="302">
        <v>0</v>
      </c>
    </row>
    <row r="133" spans="61:95">
      <c r="BI133" s="304" t="s">
        <v>650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650</v>
      </c>
      <c r="CP133" s="302">
        <v>0</v>
      </c>
      <c r="CQ133" s="302">
        <v>0</v>
      </c>
    </row>
    <row r="134" spans="61:95">
      <c r="BI134" s="304" t="s">
        <v>709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709</v>
      </c>
      <c r="CP134" s="302">
        <v>0</v>
      </c>
      <c r="CQ134" s="302">
        <v>0</v>
      </c>
    </row>
    <row r="135" spans="61:95">
      <c r="BI135" s="304" t="s">
        <v>651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651</v>
      </c>
      <c r="CP135" s="302">
        <v>0</v>
      </c>
      <c r="CQ135" s="302">
        <v>0</v>
      </c>
    </row>
    <row r="136" spans="61:95">
      <c r="BI136" s="304" t="s">
        <v>652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652</v>
      </c>
      <c r="CP136" s="302">
        <v>0</v>
      </c>
      <c r="CQ136" s="302">
        <v>555.77441893806395</v>
      </c>
    </row>
    <row r="137" spans="61:95">
      <c r="BI137" s="304" t="s">
        <v>653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653</v>
      </c>
      <c r="CP137" s="302">
        <v>0</v>
      </c>
      <c r="CQ137" s="302">
        <v>303788.26554911397</v>
      </c>
    </row>
    <row r="138" spans="61:95">
      <c r="BI138" s="304" t="s">
        <v>654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654</v>
      </c>
      <c r="CP138" s="302">
        <v>0</v>
      </c>
      <c r="CQ138" s="302">
        <v>2244.7960862667501</v>
      </c>
    </row>
    <row r="139" spans="61:95">
      <c r="BI139" s="304" t="s">
        <v>655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655</v>
      </c>
      <c r="CP139" s="302">
        <v>0</v>
      </c>
      <c r="CQ139" s="302">
        <v>6.7177820097776797</v>
      </c>
    </row>
    <row r="140" spans="61:95">
      <c r="BI140" s="304" t="s">
        <v>710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710</v>
      </c>
      <c r="CP140" s="302">
        <v>0</v>
      </c>
      <c r="CQ140" s="302">
        <v>0</v>
      </c>
    </row>
    <row r="141" spans="61:95">
      <c r="BI141" s="304" t="s">
        <v>711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711</v>
      </c>
      <c r="CP141" s="302">
        <v>0</v>
      </c>
      <c r="CQ141" s="302">
        <v>0</v>
      </c>
    </row>
    <row r="142" spans="61:95">
      <c r="BI142" s="304" t="s">
        <v>656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656</v>
      </c>
      <c r="CP142" s="302">
        <v>0</v>
      </c>
      <c r="CQ142" s="302">
        <v>0</v>
      </c>
    </row>
    <row r="143" spans="61:95">
      <c r="BI143" s="304" t="s">
        <v>657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657</v>
      </c>
      <c r="CP143" s="302">
        <v>0</v>
      </c>
      <c r="CQ143" s="302">
        <v>0</v>
      </c>
    </row>
    <row r="144" spans="61:95">
      <c r="BI144" s="304" t="s">
        <v>658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658</v>
      </c>
      <c r="CP144" s="302">
        <v>0</v>
      </c>
      <c r="CQ144" s="302">
        <v>0</v>
      </c>
    </row>
    <row r="145" spans="61:95">
      <c r="BI145" s="304" t="s">
        <v>712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712</v>
      </c>
      <c r="CP145" s="302">
        <v>0</v>
      </c>
      <c r="CQ145" s="302">
        <v>0</v>
      </c>
    </row>
    <row r="146" spans="61:95">
      <c r="BI146" s="304" t="s">
        <v>713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713</v>
      </c>
      <c r="CP146" s="302">
        <v>0</v>
      </c>
      <c r="CQ146" s="302">
        <v>0</v>
      </c>
    </row>
    <row r="147" spans="61:95">
      <c r="BI147" s="304" t="s">
        <v>659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659</v>
      </c>
      <c r="CP147" s="302">
        <v>0</v>
      </c>
      <c r="CQ147" s="302">
        <v>0</v>
      </c>
    </row>
    <row r="148" spans="61:95">
      <c r="BI148" s="304" t="s">
        <v>660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660</v>
      </c>
      <c r="CP148" s="302">
        <v>0</v>
      </c>
      <c r="CQ148" s="302">
        <v>0</v>
      </c>
    </row>
    <row r="149" spans="61:95">
      <c r="BI149" s="304" t="s">
        <v>661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661</v>
      </c>
      <c r="CP149" s="302">
        <v>0</v>
      </c>
      <c r="CQ149" s="302">
        <v>0</v>
      </c>
    </row>
    <row r="150" spans="61:95">
      <c r="BI150" s="304" t="s">
        <v>662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662</v>
      </c>
      <c r="CP150" s="302">
        <v>0</v>
      </c>
      <c r="CQ150" s="302">
        <v>0</v>
      </c>
    </row>
    <row r="151" spans="61:95">
      <c r="BI151" s="304" t="s">
        <v>663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663</v>
      </c>
      <c r="CP151" s="302">
        <v>0</v>
      </c>
      <c r="CQ151" s="302">
        <v>21722.892325740399</v>
      </c>
    </row>
    <row r="152" spans="61:95">
      <c r="BI152" s="304" t="s">
        <v>664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664</v>
      </c>
      <c r="CP152" s="302">
        <v>0</v>
      </c>
      <c r="CQ152" s="302">
        <v>87222.135331413898</v>
      </c>
    </row>
    <row r="153" spans="61:95">
      <c r="BI153" s="304" t="s">
        <v>665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665</v>
      </c>
      <c r="CP153" s="302">
        <v>0</v>
      </c>
      <c r="CQ153" s="302">
        <v>0</v>
      </c>
    </row>
    <row r="154" spans="61:95">
      <c r="BI154" s="304" t="s">
        <v>666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666</v>
      </c>
      <c r="CP154" s="302">
        <v>0</v>
      </c>
      <c r="CQ154" s="302">
        <v>0</v>
      </c>
    </row>
    <row r="155" spans="61:95">
      <c r="BI155" s="304" t="s">
        <v>667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667</v>
      </c>
      <c r="CP155" s="302">
        <v>0</v>
      </c>
      <c r="CQ155" s="302">
        <v>0</v>
      </c>
    </row>
    <row r="156" spans="61:95">
      <c r="BI156" s="304" t="s">
        <v>668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668</v>
      </c>
      <c r="CP156" s="302">
        <v>0</v>
      </c>
      <c r="CQ156" s="302">
        <v>0</v>
      </c>
    </row>
    <row r="157" spans="61:95">
      <c r="BI157" s="304" t="s">
        <v>669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669</v>
      </c>
      <c r="CP157" s="302">
        <v>0</v>
      </c>
      <c r="CQ157" s="302">
        <v>7739.25118007116</v>
      </c>
    </row>
    <row r="158" spans="61:95">
      <c r="BI158" s="304" t="s">
        <v>670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670</v>
      </c>
      <c r="CP158" s="302">
        <v>0</v>
      </c>
      <c r="CQ158" s="302">
        <v>0</v>
      </c>
    </row>
    <row r="159" spans="61:95">
      <c r="BI159" s="304" t="s">
        <v>671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671</v>
      </c>
      <c r="CP159" s="302">
        <v>0</v>
      </c>
      <c r="CQ159" s="302">
        <v>0</v>
      </c>
    </row>
    <row r="160" spans="61:95">
      <c r="BI160" s="304" t="s">
        <v>714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714</v>
      </c>
      <c r="CP160" s="302">
        <v>0</v>
      </c>
      <c r="CQ160" s="302">
        <v>0</v>
      </c>
    </row>
    <row r="161" spans="61:95">
      <c r="BI161" s="304" t="s">
        <v>715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715</v>
      </c>
      <c r="CP161" s="302">
        <v>0</v>
      </c>
      <c r="CQ161" s="302">
        <v>0</v>
      </c>
    </row>
    <row r="162" spans="61:95">
      <c r="BI162" s="304" t="s">
        <v>716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716</v>
      </c>
      <c r="CP162" s="302">
        <v>0</v>
      </c>
      <c r="CQ162" s="302">
        <v>0</v>
      </c>
    </row>
    <row r="163" spans="61:95">
      <c r="BI163" s="304" t="s">
        <v>717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717</v>
      </c>
      <c r="CP163" s="302">
        <v>0</v>
      </c>
      <c r="CQ163" s="302">
        <v>0</v>
      </c>
    </row>
    <row r="164" spans="61:95">
      <c r="BI164" s="304" t="s">
        <v>718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718</v>
      </c>
      <c r="CP164" s="302">
        <v>0</v>
      </c>
      <c r="CQ164" s="302">
        <v>0</v>
      </c>
    </row>
    <row r="165" spans="61:95">
      <c r="BI165" s="304" t="s">
        <v>719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719</v>
      </c>
      <c r="CP165" s="302">
        <v>0</v>
      </c>
      <c r="CQ165" s="302">
        <v>0</v>
      </c>
    </row>
    <row r="166" spans="61:95">
      <c r="BI166" s="304" t="s">
        <v>720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720</v>
      </c>
      <c r="CP166" s="302">
        <v>0</v>
      </c>
      <c r="CQ166" s="302">
        <v>0</v>
      </c>
    </row>
    <row r="167" spans="61:95">
      <c r="BI167" s="304" t="s">
        <v>721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721</v>
      </c>
      <c r="CP167" s="302">
        <v>0</v>
      </c>
      <c r="CQ167" s="302">
        <v>0</v>
      </c>
    </row>
    <row r="168" spans="61:95">
      <c r="BI168" s="304" t="s">
        <v>672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672</v>
      </c>
      <c r="CP168" s="302">
        <v>4157895.2984628798</v>
      </c>
      <c r="CQ168" s="302">
        <v>0</v>
      </c>
    </row>
    <row r="169" spans="61:95">
      <c r="BI169" s="304" t="s">
        <v>673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673</v>
      </c>
      <c r="CP169" s="302">
        <v>0</v>
      </c>
      <c r="CQ169" s="302">
        <v>67875.356217847497</v>
      </c>
    </row>
    <row r="170" spans="61:95">
      <c r="BI170" s="304" t="s">
        <v>722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722</v>
      </c>
      <c r="CP170" s="302">
        <v>0</v>
      </c>
      <c r="CQ170" s="302">
        <v>0</v>
      </c>
    </row>
    <row r="171" spans="61:95">
      <c r="BI171" s="304" t="s">
        <v>723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723</v>
      </c>
      <c r="CP171" s="302">
        <v>0</v>
      </c>
      <c r="CQ171" s="302">
        <v>0</v>
      </c>
    </row>
    <row r="172" spans="61:95">
      <c r="BI172" s="304" t="s">
        <v>674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674</v>
      </c>
      <c r="CP172" s="302">
        <v>0</v>
      </c>
      <c r="CQ172" s="302">
        <v>0</v>
      </c>
    </row>
    <row r="173" spans="61:95">
      <c r="BI173" s="304" t="s">
        <v>724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724</v>
      </c>
      <c r="CP173" s="302">
        <v>0</v>
      </c>
      <c r="CQ173" s="302">
        <v>0</v>
      </c>
    </row>
    <row r="174" spans="61:95">
      <c r="BI174" s="304" t="s">
        <v>725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725</v>
      </c>
      <c r="CP174" s="302">
        <v>0</v>
      </c>
      <c r="CQ174" s="302">
        <v>0</v>
      </c>
    </row>
    <row r="175" spans="61:95">
      <c r="BI175" s="304" t="s">
        <v>726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726</v>
      </c>
      <c r="CP175" s="302">
        <v>0</v>
      </c>
      <c r="CQ175" s="302">
        <v>0</v>
      </c>
    </row>
    <row r="176" spans="61:95">
      <c r="BI176" s="304" t="s">
        <v>675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675</v>
      </c>
      <c r="CP176" s="302">
        <v>0</v>
      </c>
      <c r="CQ176" s="302">
        <v>955411.77850757004</v>
      </c>
    </row>
    <row r="177" spans="1:95">
      <c r="BI177" s="304" t="s">
        <v>676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676</v>
      </c>
      <c r="CP177" s="302">
        <v>1213010.1970276299</v>
      </c>
      <c r="CQ177" s="302">
        <v>0</v>
      </c>
    </row>
    <row r="178" spans="1:95">
      <c r="BI178" s="304" t="s">
        <v>677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677</v>
      </c>
      <c r="CP178" s="302">
        <v>0</v>
      </c>
      <c r="CQ178" s="302">
        <v>0</v>
      </c>
    </row>
    <row r="179" spans="1:95">
      <c r="BI179" s="304" t="s">
        <v>727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727</v>
      </c>
      <c r="CP179" s="302">
        <v>0</v>
      </c>
      <c r="CQ179" s="302">
        <v>0</v>
      </c>
    </row>
    <row r="180" spans="1:95">
      <c r="BI180" s="304" t="s">
        <v>728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728</v>
      </c>
      <c r="CP180" s="302">
        <v>0</v>
      </c>
      <c r="CQ180" s="302">
        <v>0</v>
      </c>
    </row>
    <row r="181" spans="1:95">
      <c r="BI181" s="304"/>
      <c r="BJ181" s="390" t="s">
        <v>698</v>
      </c>
      <c r="BK181" s="402"/>
      <c r="BL181" s="402"/>
      <c r="BM181" s="402"/>
      <c r="BN181" s="402"/>
      <c r="BO181" s="402"/>
      <c r="BP181" s="402"/>
      <c r="BQ181" s="402"/>
      <c r="BR181" s="402"/>
      <c r="BS181" s="402"/>
      <c r="BT181" s="402"/>
      <c r="BU181" s="402"/>
      <c r="BV181" s="402"/>
      <c r="BW181" s="402"/>
      <c r="BX181" s="402"/>
      <c r="BY181" s="402"/>
      <c r="BZ181" s="402"/>
      <c r="CA181" s="402"/>
      <c r="CB181" s="402"/>
      <c r="CC181" s="402"/>
      <c r="CD181" s="402"/>
      <c r="CE181" s="402"/>
      <c r="CF181" s="402"/>
      <c r="CG181" s="402"/>
      <c r="CH181" s="402"/>
      <c r="CI181" s="402"/>
      <c r="CJ181" s="402"/>
      <c r="CK181" s="402"/>
      <c r="CL181" s="402"/>
      <c r="CO181" s="304"/>
      <c r="CP181" s="390" t="s">
        <v>702</v>
      </c>
      <c r="CQ181" s="402"/>
    </row>
    <row r="184" spans="1:95" ht="229.2">
      <c r="A184" s="303" t="s">
        <v>641</v>
      </c>
      <c r="B184" s="234" t="s">
        <v>642</v>
      </c>
      <c r="C184" s="234" t="s">
        <v>708</v>
      </c>
      <c r="D184" s="234" t="s">
        <v>643</v>
      </c>
      <c r="E184" s="234" t="s">
        <v>644</v>
      </c>
      <c r="F184" s="234" t="s">
        <v>645</v>
      </c>
      <c r="G184" s="234" t="s">
        <v>646</v>
      </c>
      <c r="H184" s="234" t="s">
        <v>647</v>
      </c>
      <c r="I184" s="234" t="s">
        <v>648</v>
      </c>
      <c r="J184" s="234" t="s">
        <v>649</v>
      </c>
      <c r="K184" s="234" t="s">
        <v>650</v>
      </c>
      <c r="L184" s="234" t="s">
        <v>709</v>
      </c>
      <c r="M184" s="234" t="s">
        <v>651</v>
      </c>
      <c r="N184" s="234" t="s">
        <v>652</v>
      </c>
      <c r="O184" s="234" t="s">
        <v>653</v>
      </c>
      <c r="P184" s="234" t="s">
        <v>654</v>
      </c>
      <c r="Q184" s="234" t="s">
        <v>655</v>
      </c>
      <c r="R184" s="234" t="s">
        <v>710</v>
      </c>
      <c r="S184" s="234" t="s">
        <v>711</v>
      </c>
      <c r="T184" s="234" t="s">
        <v>656</v>
      </c>
      <c r="U184" s="234" t="s">
        <v>657</v>
      </c>
      <c r="V184" s="234" t="s">
        <v>658</v>
      </c>
      <c r="W184" s="234" t="s">
        <v>712</v>
      </c>
      <c r="X184" s="234" t="s">
        <v>713</v>
      </c>
      <c r="Y184" s="234" t="s">
        <v>659</v>
      </c>
      <c r="Z184" s="234" t="s">
        <v>660</v>
      </c>
      <c r="AA184" s="234" t="s">
        <v>661</v>
      </c>
      <c r="AB184" s="234" t="s">
        <v>662</v>
      </c>
      <c r="AC184" s="234" t="s">
        <v>663</v>
      </c>
      <c r="AD184" s="234" t="s">
        <v>664</v>
      </c>
      <c r="AE184" s="234" t="s">
        <v>665</v>
      </c>
      <c r="AF184" s="234" t="s">
        <v>666</v>
      </c>
      <c r="AG184" s="234" t="s">
        <v>667</v>
      </c>
      <c r="AH184" s="234" t="s">
        <v>668</v>
      </c>
      <c r="AI184" s="234" t="s">
        <v>669</v>
      </c>
      <c r="AJ184" s="234" t="s">
        <v>670</v>
      </c>
      <c r="AK184" s="234" t="s">
        <v>671</v>
      </c>
      <c r="AL184" s="234" t="s">
        <v>714</v>
      </c>
      <c r="AM184" s="234" t="s">
        <v>715</v>
      </c>
      <c r="AN184" s="234" t="s">
        <v>716</v>
      </c>
      <c r="AO184" s="234" t="s">
        <v>717</v>
      </c>
      <c r="AP184" s="234" t="s">
        <v>718</v>
      </c>
      <c r="AQ184" s="234" t="s">
        <v>719</v>
      </c>
      <c r="AR184" s="234" t="s">
        <v>720</v>
      </c>
      <c r="AS184" s="234" t="s">
        <v>721</v>
      </c>
      <c r="AT184" s="234" t="s">
        <v>672</v>
      </c>
      <c r="AU184" s="234" t="s">
        <v>673</v>
      </c>
      <c r="AV184" s="234" t="s">
        <v>722</v>
      </c>
      <c r="AW184" s="234" t="s">
        <v>723</v>
      </c>
      <c r="AX184" s="234" t="s">
        <v>674</v>
      </c>
      <c r="AY184" s="234" t="s">
        <v>724</v>
      </c>
      <c r="AZ184" s="234" t="s">
        <v>725</v>
      </c>
      <c r="BA184" s="234" t="s">
        <v>726</v>
      </c>
      <c r="BB184" s="234" t="s">
        <v>675</v>
      </c>
      <c r="BC184" s="234" t="s">
        <v>676</v>
      </c>
      <c r="BD184" s="234" t="s">
        <v>677</v>
      </c>
      <c r="BE184" s="234" t="s">
        <v>727</v>
      </c>
      <c r="BF184" s="234" t="s">
        <v>728</v>
      </c>
    </row>
    <row r="185" spans="1:95">
      <c r="A185" s="304" t="s">
        <v>683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684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685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686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749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750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687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688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689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751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690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691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692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693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694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695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752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753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754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755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756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757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696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758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759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760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761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697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762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90" t="s">
        <v>699</v>
      </c>
      <c r="C214" s="402"/>
      <c r="D214" s="402"/>
      <c r="E214" s="402"/>
      <c r="F214" s="402"/>
      <c r="G214" s="402"/>
      <c r="H214" s="402"/>
      <c r="I214" s="402"/>
      <c r="J214" s="402"/>
      <c r="K214" s="402"/>
      <c r="L214" s="402"/>
      <c r="M214" s="402"/>
      <c r="N214" s="402"/>
      <c r="O214" s="402"/>
      <c r="P214" s="402"/>
      <c r="Q214" s="402"/>
      <c r="R214" s="402"/>
      <c r="S214" s="402"/>
      <c r="T214" s="402"/>
      <c r="U214" s="402"/>
      <c r="V214" s="402"/>
      <c r="W214" s="402"/>
      <c r="X214" s="402"/>
      <c r="Y214" s="402"/>
      <c r="Z214" s="402"/>
      <c r="AA214" s="402"/>
      <c r="AB214" s="402"/>
      <c r="AC214" s="402"/>
      <c r="AD214" s="402"/>
      <c r="AE214" s="402"/>
      <c r="AF214" s="402"/>
      <c r="AG214" s="402"/>
      <c r="AH214" s="402"/>
      <c r="AI214" s="402"/>
      <c r="AJ214" s="402"/>
      <c r="AK214" s="402"/>
      <c r="AL214" s="402"/>
      <c r="AM214" s="402"/>
      <c r="AN214" s="402"/>
      <c r="AO214" s="402"/>
      <c r="AP214" s="402"/>
      <c r="AQ214" s="402"/>
      <c r="AR214" s="402"/>
      <c r="AS214" s="402"/>
      <c r="AT214" s="402"/>
      <c r="AU214" s="402"/>
      <c r="AV214" s="402"/>
      <c r="AW214" s="402"/>
      <c r="AX214" s="402"/>
      <c r="AY214" s="402"/>
      <c r="AZ214" s="402"/>
      <c r="BA214" s="402"/>
      <c r="BB214" s="402"/>
      <c r="BC214" s="402"/>
      <c r="BD214" s="402"/>
      <c r="BE214" s="402"/>
      <c r="BF214" s="402"/>
    </row>
    <row r="217" spans="1:58" ht="229.2">
      <c r="A217" s="303" t="s">
        <v>641</v>
      </c>
      <c r="B217" s="234" t="s">
        <v>642</v>
      </c>
      <c r="C217" s="234" t="s">
        <v>708</v>
      </c>
      <c r="D217" s="234" t="s">
        <v>643</v>
      </c>
      <c r="E217" s="234" t="s">
        <v>644</v>
      </c>
      <c r="F217" s="234" t="s">
        <v>645</v>
      </c>
      <c r="G217" s="234" t="s">
        <v>646</v>
      </c>
      <c r="H217" s="234" t="s">
        <v>647</v>
      </c>
      <c r="I217" s="234" t="s">
        <v>648</v>
      </c>
      <c r="J217" s="234" t="s">
        <v>649</v>
      </c>
      <c r="K217" s="234" t="s">
        <v>650</v>
      </c>
      <c r="L217" s="234" t="s">
        <v>709</v>
      </c>
      <c r="M217" s="234" t="s">
        <v>651</v>
      </c>
      <c r="N217" s="234" t="s">
        <v>652</v>
      </c>
      <c r="O217" s="234" t="s">
        <v>653</v>
      </c>
      <c r="P217" s="234" t="s">
        <v>654</v>
      </c>
      <c r="Q217" s="234" t="s">
        <v>655</v>
      </c>
      <c r="R217" s="234" t="s">
        <v>710</v>
      </c>
      <c r="S217" s="234" t="s">
        <v>711</v>
      </c>
      <c r="T217" s="234" t="s">
        <v>656</v>
      </c>
      <c r="U217" s="234" t="s">
        <v>657</v>
      </c>
      <c r="V217" s="234" t="s">
        <v>658</v>
      </c>
      <c r="W217" s="234" t="s">
        <v>712</v>
      </c>
      <c r="X217" s="234" t="s">
        <v>713</v>
      </c>
      <c r="Y217" s="234" t="s">
        <v>659</v>
      </c>
      <c r="Z217" s="234" t="s">
        <v>660</v>
      </c>
      <c r="AA217" s="234" t="s">
        <v>661</v>
      </c>
      <c r="AB217" s="234" t="s">
        <v>662</v>
      </c>
      <c r="AC217" s="234" t="s">
        <v>663</v>
      </c>
      <c r="AD217" s="234" t="s">
        <v>664</v>
      </c>
      <c r="AE217" s="234" t="s">
        <v>665</v>
      </c>
      <c r="AF217" s="234" t="s">
        <v>666</v>
      </c>
      <c r="AG217" s="234" t="s">
        <v>667</v>
      </c>
      <c r="AH217" s="234" t="s">
        <v>668</v>
      </c>
      <c r="AI217" s="234" t="s">
        <v>669</v>
      </c>
      <c r="AJ217" s="234" t="s">
        <v>670</v>
      </c>
      <c r="AK217" s="234" t="s">
        <v>671</v>
      </c>
      <c r="AL217" s="234" t="s">
        <v>714</v>
      </c>
      <c r="AM217" s="234" t="s">
        <v>715</v>
      </c>
      <c r="AN217" s="234" t="s">
        <v>716</v>
      </c>
      <c r="AO217" s="234" t="s">
        <v>717</v>
      </c>
      <c r="AP217" s="234" t="s">
        <v>718</v>
      </c>
      <c r="AQ217" s="234" t="s">
        <v>719</v>
      </c>
      <c r="AR217" s="234" t="s">
        <v>720</v>
      </c>
      <c r="AS217" s="234" t="s">
        <v>721</v>
      </c>
      <c r="AT217" s="234" t="s">
        <v>672</v>
      </c>
      <c r="AU217" s="234" t="s">
        <v>673</v>
      </c>
      <c r="AV217" s="234" t="s">
        <v>722</v>
      </c>
      <c r="AW217" s="234" t="s">
        <v>723</v>
      </c>
      <c r="AX217" s="234" t="s">
        <v>674</v>
      </c>
      <c r="AY217" s="234" t="s">
        <v>724</v>
      </c>
      <c r="AZ217" s="234" t="s">
        <v>725</v>
      </c>
      <c r="BA217" s="234" t="s">
        <v>726</v>
      </c>
      <c r="BB217" s="234" t="s">
        <v>675</v>
      </c>
      <c r="BC217" s="234" t="s">
        <v>676</v>
      </c>
      <c r="BD217" s="234" t="s">
        <v>677</v>
      </c>
      <c r="BE217" s="234" t="s">
        <v>727</v>
      </c>
      <c r="BF217" s="234" t="s">
        <v>728</v>
      </c>
    </row>
    <row r="218" spans="1:58">
      <c r="A218" s="304" t="s">
        <v>729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730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731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732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733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734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735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736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680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737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681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738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739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678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679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740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741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742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743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744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745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746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747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748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90" t="s">
        <v>682</v>
      </c>
      <c r="C242" s="402"/>
      <c r="D242" s="402"/>
      <c r="E242" s="402"/>
      <c r="F242" s="402"/>
      <c r="G242" s="402"/>
      <c r="H242" s="402"/>
      <c r="I242" s="402"/>
      <c r="J242" s="402"/>
      <c r="K242" s="402"/>
      <c r="L242" s="402"/>
      <c r="M242" s="402"/>
      <c r="N242" s="402"/>
      <c r="O242" s="402"/>
      <c r="P242" s="402"/>
      <c r="Q242" s="402"/>
      <c r="R242" s="402"/>
      <c r="S242" s="402"/>
      <c r="T242" s="402"/>
      <c r="U242" s="402"/>
      <c r="V242" s="402"/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402"/>
      <c r="AL242" s="402"/>
      <c r="AM242" s="402"/>
      <c r="AN242" s="402"/>
      <c r="AO242" s="402"/>
      <c r="AP242" s="402"/>
      <c r="AQ242" s="402"/>
      <c r="AR242" s="402"/>
      <c r="AS242" s="402"/>
      <c r="AT242" s="402"/>
      <c r="AU242" s="402"/>
      <c r="AV242" s="402"/>
      <c r="AW242" s="402"/>
      <c r="AX242" s="402"/>
      <c r="AY242" s="402"/>
      <c r="AZ242" s="402"/>
      <c r="BA242" s="402"/>
      <c r="BB242" s="402"/>
      <c r="BC242" s="402"/>
      <c r="BD242" s="402"/>
      <c r="BE242" s="402"/>
      <c r="BF242" s="402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420</vt:i4>
      </vt:variant>
    </vt:vector>
  </HeadingPairs>
  <TitlesOfParts>
    <vt:vector size="435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2025-08-17T17:52:16Z</dcterms:modified>
  <cp:category/>
  <cp:contentStatus/>
</cp:coreProperties>
</file>