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288F66E7-2951-B742-AF5F-9D48AB8B39F6}" xr6:coauthVersionLast="47" xr6:coauthVersionMax="47" xr10:uidLastSave="{00000000-0000-0000-0000-000000000000}"/>
  <bookViews>
    <workbookView xWindow="2660" yWindow="500" windowWidth="42820" windowHeight="28300" activeTab="3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" i="12" l="1"/>
  <c r="F19" i="17"/>
  <c r="V14" i="2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E15" i="21" s="1"/>
  <c r="F15" i="21" s="1"/>
  <c r="J15" i="2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I15" i="21" l="1"/>
  <c r="K15" i="21" s="1"/>
  <c r="V5" i="21" s="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AS40" i="20" l="1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S45" i="20" l="1"/>
  <c r="CT249" i="9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BD66" i="20" l="1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H28" i="17" s="1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F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W48" i="20" l="1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AW51" i="20" l="1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AZ56" i="20" l="1"/>
  <c r="BG99" i="20"/>
  <c r="Y139" i="9"/>
  <c r="Y141" i="9"/>
  <c r="Z139" i="9"/>
  <c r="Z141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J183" i="20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T88" i="20"/>
  <c r="BG88" i="20" s="1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BB60" i="20" l="1"/>
  <c r="BG103" i="20"/>
  <c r="J187" i="20" s="1"/>
  <c r="C61" i="1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F15" i="17"/>
  <c r="H15" i="17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AX48" i="20" l="1"/>
  <c r="BG91" i="20"/>
  <c r="J175" i="20" s="1"/>
  <c r="G15" i="17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<sst xmlns="http://schemas.openxmlformats.org/spreadsheetml/2006/main" count="5025" uniqueCount="653">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</sst>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2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C47" sqref="C47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0" t="s">
        <v>103</v>
      </c>
      <c r="Q2" s="301"/>
      <c r="R2" s="300" t="s">
        <v>109</v>
      </c>
      <c r="S2" s="301"/>
      <c r="U2" s="302" t="s">
        <v>234</v>
      </c>
      <c r="V2" s="302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3" t="s">
        <v>393</v>
      </c>
      <c r="P24" s="303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2" t="s">
        <v>126</v>
      </c>
      <c r="P10" s="302"/>
      <c r="Q10" s="302"/>
      <c r="R10" s="302"/>
      <c r="S10" s="302"/>
      <c r="T10" s="302"/>
      <c r="U10" s="302"/>
      <c r="V10" s="302" t="s">
        <v>126</v>
      </c>
      <c r="W10" s="302"/>
      <c r="X10" s="302"/>
      <c r="Y10" s="302"/>
      <c r="Z10" s="302"/>
      <c r="AA10" s="302"/>
      <c r="AB10" s="302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2" t="s">
        <v>307</v>
      </c>
      <c r="P11" s="302"/>
      <c r="Q11" s="302"/>
      <c r="R11" s="300"/>
      <c r="S11" s="301"/>
      <c r="T11" s="311" t="s">
        <v>306</v>
      </c>
      <c r="U11" s="306"/>
      <c r="V11" s="302" t="str">
        <f>_xlfn.CONCAT(E19," ",C19," ","+"," ",E21," ",C21," ","--&gt;"," ",E22," ",C22," ","+"," ",E20*E21," ",C20)</f>
        <v>1.5 C + 1.5 O2 --&gt; 1.5 CO2 + 5.64 N2</v>
      </c>
      <c r="W11" s="302"/>
      <c r="X11" s="302"/>
      <c r="Y11" s="302"/>
      <c r="Z11" s="302"/>
      <c r="AA11" s="302"/>
      <c r="AB11" s="30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2" t="s">
        <v>226</v>
      </c>
      <c r="P12" s="302"/>
      <c r="Q12" s="302"/>
      <c r="R12" s="300"/>
      <c r="S12" s="301"/>
      <c r="T12" s="302" t="s">
        <v>225</v>
      </c>
      <c r="U12" s="302"/>
      <c r="V12" s="302" t="str">
        <f>_xlfn.CONCAT(E25," ",C25," ","+"," ",E26," ",C26," ","--&gt;"," ",E27," ",C27)</f>
        <v>1.5 CO2 + 1.5 C --&gt; 3 CO</v>
      </c>
      <c r="W12" s="302"/>
      <c r="X12" s="302"/>
      <c r="Y12" s="302"/>
      <c r="Z12" s="302"/>
      <c r="AA12" s="302"/>
      <c r="AB12" s="30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2" t="s">
        <v>227</v>
      </c>
      <c r="P13" s="302"/>
      <c r="Q13" s="302"/>
      <c r="R13" s="300"/>
      <c r="S13" s="301"/>
      <c r="T13" s="311" t="s">
        <v>228</v>
      </c>
      <c r="U13" s="306"/>
      <c r="V13" s="302" t="str">
        <f>_xlfn.CONCAT(E29," ",C29," ","+"," ",E30," ",C30," ","--&gt;"," ",E31," ",C31," ","+"," ",E32," ",C32)</f>
        <v>1 Fe2O3 + 3 CO --&gt; 2 Fe + 3 CO2</v>
      </c>
      <c r="W13" s="302"/>
      <c r="X13" s="302"/>
      <c r="Y13" s="302"/>
      <c r="Z13" s="302"/>
      <c r="AA13" s="302"/>
      <c r="AB13" s="30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2"/>
      <c r="P14" s="302"/>
      <c r="Q14" s="302"/>
      <c r="R14" s="300"/>
      <c r="S14" s="301"/>
      <c r="T14" s="302"/>
      <c r="U14" s="302"/>
      <c r="V14" s="302" t="str">
        <f>_xlfn.CONCAT(E36," ",C36," ","--&gt;"," ",E37," ",C37," ","+"," ",E39," ",C39)</f>
        <v>1 CaCO3 --&gt; 1 CaO + 0.0624775822865075 MgO</v>
      </c>
      <c r="W14" s="302"/>
      <c r="X14" s="302"/>
      <c r="Y14" s="302"/>
      <c r="Z14" s="302"/>
      <c r="AA14" s="302"/>
      <c r="AB14" s="302"/>
    </row>
    <row r="15" spans="1:28" ht="17" x14ac:dyDescent="0.25">
      <c r="O15" s="302" t="s">
        <v>229</v>
      </c>
      <c r="P15" s="302"/>
      <c r="Q15" s="302"/>
      <c r="R15" s="300"/>
      <c r="S15" s="301"/>
      <c r="T15" s="302" t="s">
        <v>230</v>
      </c>
      <c r="U15" s="302"/>
      <c r="V15" s="302" t="str">
        <f>_xlfn.CONCAT(E41," ",C41," ","+"," ",E42," ",C42," ","--&gt;"," ",E43," ",C43)</f>
        <v>1 CaO + 1 SiO2 --&gt; 1 CaSiO3</v>
      </c>
      <c r="W15" s="302"/>
      <c r="X15" s="302"/>
      <c r="Y15" s="302"/>
      <c r="Z15" s="302"/>
      <c r="AA15" s="302"/>
      <c r="AB15" s="302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2" t="s">
        <v>335</v>
      </c>
      <c r="P17" s="302"/>
      <c r="Q17" s="302"/>
      <c r="R17" s="302"/>
      <c r="S17" s="302"/>
      <c r="T17" s="302"/>
      <c r="U17" s="302"/>
      <c r="V17" s="302" t="s">
        <v>126</v>
      </c>
      <c r="W17" s="302"/>
      <c r="X17" s="302"/>
      <c r="Y17" s="302"/>
      <c r="Z17" s="302"/>
      <c r="AA17" s="302"/>
      <c r="AB17" s="302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2" t="s">
        <v>336</v>
      </c>
      <c r="P18" s="302"/>
      <c r="Q18" s="302"/>
      <c r="R18" s="302"/>
      <c r="S18" s="302"/>
      <c r="T18" s="302" t="s">
        <v>337</v>
      </c>
      <c r="U18" s="300"/>
      <c r="V18" s="31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0"/>
      <c r="X18" s="310"/>
      <c r="Y18" s="310"/>
      <c r="Z18" s="310"/>
      <c r="AA18" s="310"/>
      <c r="AB18" s="310"/>
    </row>
    <row r="19" spans="1:28" ht="16" x14ac:dyDescent="0.2">
      <c r="B19" s="312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0"/>
      <c r="W19" s="310"/>
      <c r="X19" s="310"/>
      <c r="Y19" s="310"/>
      <c r="Z19" s="310"/>
      <c r="AA19" s="310"/>
      <c r="AB19" s="310"/>
    </row>
    <row r="20" spans="1:28" ht="18" x14ac:dyDescent="0.25">
      <c r="A20" s="1"/>
      <c r="B20" s="313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4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5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6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7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7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7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8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9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2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3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7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2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2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7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7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1" t="s">
        <v>19</v>
      </c>
      <c r="C44" s="32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8" t="s">
        <v>352</v>
      </c>
      <c r="D47" s="308"/>
      <c r="E47" s="308"/>
      <c r="F47" s="308"/>
    </row>
    <row r="48" spans="2:23" x14ac:dyDescent="0.2">
      <c r="C48" s="324"/>
      <c r="D48" s="324"/>
      <c r="E48" s="324"/>
      <c r="F48" s="324"/>
      <c r="H48" s="302" t="s">
        <v>70</v>
      </c>
      <c r="I48" s="302"/>
      <c r="J48" s="302"/>
      <c r="K48" s="302"/>
      <c r="L48" s="302"/>
      <c r="M48" s="302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2" t="s">
        <v>74</v>
      </c>
      <c r="I49" s="302"/>
      <c r="J49" s="302"/>
      <c r="K49" s="13"/>
      <c r="L49" s="311" t="s">
        <v>359</v>
      </c>
      <c r="M49" s="306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0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20"/>
      <c r="J51" s="320"/>
      <c r="K51" s="320"/>
      <c r="L51" s="320"/>
      <c r="M51" s="320"/>
    </row>
    <row r="52" spans="2:17" ht="16.25" customHeight="1" x14ac:dyDescent="0.25">
      <c r="C52" s="20" t="s">
        <v>24</v>
      </c>
      <c r="D52" s="13" t="s">
        <v>432</v>
      </c>
      <c r="H52" s="320"/>
      <c r="I52" s="320"/>
      <c r="J52" s="320"/>
      <c r="K52" s="320"/>
      <c r="L52" s="320"/>
      <c r="M52" s="320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604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8" t="s">
        <v>380</v>
      </c>
      <c r="C69" s="308"/>
      <c r="D69" s="308"/>
      <c r="E69" s="308"/>
      <c r="F69" s="308"/>
      <c r="G69" s="308"/>
      <c r="W69" s="157"/>
      <c r="Y69" s="304" t="s">
        <v>497</v>
      </c>
      <c r="Z69" s="304"/>
      <c r="AA69" s="304"/>
      <c r="AB69" s="304"/>
      <c r="AC69" s="304"/>
      <c r="AD69" s="304"/>
      <c r="AE69" s="304"/>
      <c r="AF69" s="304"/>
    </row>
    <row r="70" spans="2:41" x14ac:dyDescent="0.2">
      <c r="B70" s="309"/>
      <c r="C70" s="309"/>
      <c r="D70" s="309"/>
      <c r="E70" s="309"/>
      <c r="F70" s="309"/>
      <c r="G70" s="309"/>
      <c r="W70" s="155"/>
      <c r="Y70" s="304"/>
      <c r="Z70" s="304"/>
      <c r="AA70" s="304"/>
      <c r="AB70" s="304"/>
      <c r="AC70" s="304"/>
      <c r="AD70" s="304"/>
      <c r="AE70" s="304"/>
      <c r="AF70" s="304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04"/>
      <c r="Z71" s="304"/>
      <c r="AA71" s="304"/>
      <c r="AB71" s="304"/>
      <c r="AC71" s="304"/>
      <c r="AD71" s="304"/>
      <c r="AE71" s="304"/>
      <c r="AF71" s="304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3" t="s">
        <v>114</v>
      </c>
      <c r="I77" s="303"/>
      <c r="J77" s="303"/>
      <c r="K77" s="303"/>
      <c r="L77" s="303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07" t="s">
        <v>461</v>
      </c>
      <c r="D147" s="307"/>
      <c r="E147" s="307"/>
      <c r="F147" s="307"/>
      <c r="G147" s="307"/>
    </row>
    <row r="148" spans="1:30" x14ac:dyDescent="0.2">
      <c r="B148" s="171" t="s">
        <v>454</v>
      </c>
      <c r="C148" s="304"/>
      <c r="D148" s="304"/>
      <c r="E148" s="304"/>
      <c r="F148" s="304"/>
      <c r="G148" s="304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04" t="s">
        <v>600</v>
      </c>
      <c r="C176" s="304"/>
      <c r="D176" s="304"/>
      <c r="E176" s="304"/>
      <c r="F176" s="304"/>
      <c r="G176" s="304"/>
    </row>
    <row r="177" spans="2:17" x14ac:dyDescent="0.2">
      <c r="B177" s="304"/>
      <c r="C177" s="304"/>
      <c r="D177" s="304"/>
      <c r="E177" s="304"/>
      <c r="F177" s="304"/>
      <c r="G177" s="304"/>
    </row>
    <row r="178" spans="2:17" x14ac:dyDescent="0.2">
      <c r="B178" s="304"/>
      <c r="C178" s="304"/>
      <c r="D178" s="304"/>
      <c r="E178" s="304"/>
      <c r="F178" s="304"/>
      <c r="G178" s="304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04" t="s">
        <v>502</v>
      </c>
      <c r="C215" s="304"/>
      <c r="D215" s="304"/>
      <c r="E215" s="304"/>
      <c r="G215" s="20" t="s">
        <v>67</v>
      </c>
      <c r="H215" s="237" t="s">
        <v>24</v>
      </c>
      <c r="J215" s="302" t="s">
        <v>70</v>
      </c>
      <c r="K215" s="302"/>
      <c r="L215" s="302"/>
      <c r="M215" s="302"/>
      <c r="N215" s="302"/>
      <c r="O215" s="302"/>
    </row>
    <row r="216" spans="2:20" ht="18" x14ac:dyDescent="0.25">
      <c r="B216" s="304"/>
      <c r="C216" s="304"/>
      <c r="D216" s="304"/>
      <c r="E216" s="304"/>
      <c r="G216" s="13">
        <v>3.76</v>
      </c>
      <c r="H216" s="13">
        <v>2</v>
      </c>
      <c r="J216" s="302" t="s">
        <v>504</v>
      </c>
      <c r="K216" s="302"/>
      <c r="L216" s="302"/>
      <c r="M216" s="13"/>
      <c r="N216" s="305" t="s">
        <v>75</v>
      </c>
      <c r="O216" s="306"/>
    </row>
    <row r="217" spans="2:20" x14ac:dyDescent="0.2">
      <c r="B217" s="304"/>
      <c r="C217" s="304"/>
      <c r="D217" s="304"/>
      <c r="E217" s="304"/>
      <c r="J217" s="302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2"/>
      <c r="L217" s="302"/>
      <c r="M217" s="302"/>
      <c r="N217" s="302"/>
      <c r="O217" s="302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496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04" t="s">
        <v>517</v>
      </c>
      <c r="C240" s="304"/>
      <c r="D240" s="304"/>
      <c r="E240" s="304"/>
      <c r="J240" s="302" t="s">
        <v>70</v>
      </c>
      <c r="K240" s="302"/>
      <c r="L240" s="302"/>
      <c r="M240" s="302"/>
      <c r="N240" s="302"/>
      <c r="O240" s="302"/>
    </row>
    <row r="241" spans="2:21" ht="18" x14ac:dyDescent="0.25">
      <c r="B241" s="304"/>
      <c r="C241" s="304"/>
      <c r="D241" s="304"/>
      <c r="E241" s="304"/>
      <c r="J241" s="302" t="s">
        <v>519</v>
      </c>
      <c r="K241" s="302"/>
      <c r="L241" s="302"/>
      <c r="M241" s="13"/>
      <c r="N241" s="305" t="s">
        <v>75</v>
      </c>
      <c r="O241" s="306"/>
    </row>
    <row r="242" spans="2:21" x14ac:dyDescent="0.2">
      <c r="B242" s="304"/>
      <c r="C242" s="304"/>
      <c r="D242" s="304"/>
      <c r="E242" s="304"/>
      <c r="J242" s="302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2"/>
      <c r="L242" s="302"/>
      <c r="M242" s="302"/>
      <c r="N242" s="302"/>
      <c r="O242" s="302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04" t="s">
        <v>522</v>
      </c>
      <c r="C257" s="304"/>
      <c r="D257" s="304"/>
      <c r="E257" s="304"/>
      <c r="J257" s="302" t="s">
        <v>70</v>
      </c>
      <c r="K257" s="302"/>
      <c r="L257" s="302"/>
      <c r="M257" s="302"/>
      <c r="N257" s="302"/>
      <c r="O257" s="302"/>
    </row>
    <row r="258" spans="2:18" ht="18" x14ac:dyDescent="0.25">
      <c r="B258" s="304"/>
      <c r="C258" s="304"/>
      <c r="D258" s="304"/>
      <c r="E258" s="304"/>
      <c r="J258" s="302" t="s">
        <v>524</v>
      </c>
      <c r="K258" s="302"/>
      <c r="L258" s="302"/>
      <c r="M258" s="13"/>
      <c r="N258" s="305" t="s">
        <v>75</v>
      </c>
      <c r="O258" s="306"/>
    </row>
    <row r="259" spans="2:18" x14ac:dyDescent="0.2">
      <c r="B259" s="304"/>
      <c r="C259" s="304"/>
      <c r="D259" s="304"/>
      <c r="E259" s="304"/>
      <c r="J259" s="302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2"/>
      <c r="L259" s="302"/>
      <c r="M259" s="302"/>
      <c r="N259" s="302"/>
      <c r="O259" s="302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04" t="s">
        <v>521</v>
      </c>
      <c r="C273" s="304"/>
      <c r="D273" s="304"/>
      <c r="E273" s="304"/>
      <c r="J273" s="302" t="s">
        <v>70</v>
      </c>
      <c r="K273" s="302"/>
      <c r="L273" s="302"/>
      <c r="M273" s="302"/>
      <c r="N273" s="302"/>
      <c r="O273" s="302"/>
    </row>
    <row r="274" spans="2:15" ht="18" x14ac:dyDescent="0.25">
      <c r="B274" s="304"/>
      <c r="C274" s="304"/>
      <c r="D274" s="304"/>
      <c r="E274" s="304"/>
      <c r="J274" s="302" t="s">
        <v>74</v>
      </c>
      <c r="K274" s="302"/>
      <c r="L274" s="302"/>
      <c r="M274" s="13"/>
      <c r="N274" s="305" t="s">
        <v>75</v>
      </c>
      <c r="O274" s="306"/>
    </row>
    <row r="275" spans="2:15" x14ac:dyDescent="0.2">
      <c r="B275" s="304"/>
      <c r="C275" s="304"/>
      <c r="D275" s="304"/>
      <c r="E275" s="304"/>
      <c r="J275" s="302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2"/>
      <c r="L275" s="302"/>
      <c r="M275" s="302"/>
      <c r="N275" s="302"/>
      <c r="O275" s="302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608</v>
      </c>
      <c r="H285" s="3" t="s">
        <v>608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606</v>
      </c>
      <c r="C290" s="3">
        <f>C287/C288</f>
        <v>0.33567230039130802</v>
      </c>
    </row>
    <row r="291" spans="2:7" x14ac:dyDescent="0.2">
      <c r="B291" s="3" t="s">
        <v>607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642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632</v>
      </c>
      <c r="E3" s="3" t="s">
        <v>631</v>
      </c>
      <c r="F3" s="294" t="s">
        <v>626</v>
      </c>
      <c r="G3" s="294" t="s">
        <v>634</v>
      </c>
      <c r="H3" s="3" t="s">
        <v>635</v>
      </c>
      <c r="I3" s="294" t="s">
        <v>636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643</v>
      </c>
      <c r="V3" s="3" t="s">
        <v>644</v>
      </c>
    </row>
    <row r="4" spans="2:22" x14ac:dyDescent="0.2">
      <c r="B4" s="3"/>
      <c r="C4" s="171" t="s">
        <v>615</v>
      </c>
      <c r="D4" s="13" t="s">
        <v>633</v>
      </c>
      <c r="E4" s="13" t="s">
        <v>63</v>
      </c>
      <c r="F4" s="13" t="s">
        <v>347</v>
      </c>
      <c r="G4" s="13" t="s">
        <v>633</v>
      </c>
      <c r="H4" s="13" t="s">
        <v>99</v>
      </c>
      <c r="I4" s="13" t="s">
        <v>633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615</v>
      </c>
      <c r="U4" s="13" t="s">
        <v>58</v>
      </c>
      <c r="V4" s="13" t="s">
        <v>58</v>
      </c>
    </row>
    <row r="5" spans="2:22" ht="15" customHeight="1" x14ac:dyDescent="0.2">
      <c r="B5" s="325" t="s">
        <v>609</v>
      </c>
      <c r="C5" s="3" t="s">
        <v>614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614</v>
      </c>
      <c r="U5" s="3">
        <f>K5</f>
        <v>-9.8484726160779719</v>
      </c>
      <c r="V5">
        <f>K15</f>
        <v>880.83108552905367</v>
      </c>
    </row>
    <row r="6" spans="2:22" ht="18" x14ac:dyDescent="0.25">
      <c r="B6" s="325"/>
      <c r="C6" s="3"/>
      <c r="D6" s="3" t="s">
        <v>54</v>
      </c>
      <c r="E6" s="1" t="s">
        <v>619</v>
      </c>
      <c r="F6" s="1" t="s">
        <v>620</v>
      </c>
      <c r="G6" s="1" t="s">
        <v>621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617</v>
      </c>
      <c r="U6" s="3">
        <f>H8</f>
        <v>831.8</v>
      </c>
      <c r="V6" s="3">
        <f>H18</f>
        <v>831.8</v>
      </c>
    </row>
    <row r="7" spans="2:22" ht="16" x14ac:dyDescent="0.2">
      <c r="B7" s="325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616</v>
      </c>
      <c r="U7" s="3">
        <f>Q11</f>
        <v>-293.51452993154498</v>
      </c>
      <c r="V7">
        <f>P21</f>
        <v>-2123.0450060933322</v>
      </c>
    </row>
    <row r="8" spans="2:22" x14ac:dyDescent="0.2">
      <c r="B8" s="325"/>
      <c r="C8" s="3" t="s">
        <v>617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5"/>
      <c r="C9" s="3"/>
      <c r="D9" s="3" t="s">
        <v>40</v>
      </c>
      <c r="E9" s="3" t="s">
        <v>611</v>
      </c>
      <c r="F9" s="3" t="s">
        <v>612</v>
      </c>
      <c r="G9" s="294" t="s">
        <v>623</v>
      </c>
      <c r="H9" s="294" t="s">
        <v>624</v>
      </c>
      <c r="I9" s="3" t="s">
        <v>625</v>
      </c>
      <c r="J9" s="294" t="s">
        <v>626</v>
      </c>
      <c r="K9" s="294" t="s">
        <v>627</v>
      </c>
      <c r="L9" s="294" t="s">
        <v>102</v>
      </c>
      <c r="M9" s="294" t="s">
        <v>628</v>
      </c>
      <c r="N9" s="294" t="s">
        <v>629</v>
      </c>
      <c r="O9" s="3" t="s">
        <v>54</v>
      </c>
      <c r="P9" s="294" t="s">
        <v>630</v>
      </c>
      <c r="Q9" s="294" t="s">
        <v>34</v>
      </c>
    </row>
    <row r="10" spans="2:22" ht="17" x14ac:dyDescent="0.25">
      <c r="B10" s="325"/>
      <c r="C10" s="3"/>
      <c r="D10" s="13" t="s">
        <v>645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643</v>
      </c>
      <c r="V10" s="3" t="s">
        <v>644</v>
      </c>
    </row>
    <row r="11" spans="2:22" x14ac:dyDescent="0.2">
      <c r="B11" s="325"/>
      <c r="C11" s="3" t="s">
        <v>616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615</v>
      </c>
      <c r="U11" s="13" t="s">
        <v>58</v>
      </c>
      <c r="V11" s="13" t="s">
        <v>58</v>
      </c>
    </row>
    <row r="12" spans="2:22" x14ac:dyDescent="0.2">
      <c r="S12" s="326" t="s">
        <v>646</v>
      </c>
      <c r="T12" s="13" t="s">
        <v>614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613</v>
      </c>
      <c r="E13" s="240" t="s">
        <v>611</v>
      </c>
      <c r="F13" s="240" t="s">
        <v>612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6"/>
      <c r="T13" s="13" t="s">
        <v>617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618</v>
      </c>
      <c r="H14" s="296" t="s">
        <v>618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6"/>
      <c r="T14" s="13" t="s">
        <v>616</v>
      </c>
      <c r="U14" s="240">
        <v>-2162.2800000000002</v>
      </c>
      <c r="V14" s="240">
        <f>-2464.812</f>
        <v>-2464.8119999999999</v>
      </c>
    </row>
    <row r="15" spans="2:22" x14ac:dyDescent="0.2">
      <c r="B15" s="325" t="s">
        <v>610</v>
      </c>
      <c r="C15" s="240" t="s">
        <v>614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5"/>
      <c r="C16" s="240"/>
      <c r="D16" s="240" t="s">
        <v>54</v>
      </c>
      <c r="E16" s="297" t="s">
        <v>619</v>
      </c>
      <c r="F16" s="297" t="s">
        <v>620</v>
      </c>
      <c r="G16" s="297" t="s">
        <v>621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5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5"/>
      <c r="C18" s="240" t="s">
        <v>617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5"/>
      <c r="C19" s="240"/>
      <c r="D19" s="240" t="s">
        <v>506</v>
      </c>
      <c r="E19" s="240" t="s">
        <v>506</v>
      </c>
      <c r="F19" s="299" t="s">
        <v>638</v>
      </c>
      <c r="G19" s="299" t="s">
        <v>639</v>
      </c>
      <c r="H19" s="299" t="s">
        <v>626</v>
      </c>
      <c r="I19" s="299" t="s">
        <v>636</v>
      </c>
      <c r="J19" s="299" t="s">
        <v>636</v>
      </c>
      <c r="K19" s="240" t="s">
        <v>40</v>
      </c>
      <c r="L19" s="299" t="s">
        <v>628</v>
      </c>
      <c r="M19" s="299" t="s">
        <v>629</v>
      </c>
      <c r="N19" s="299" t="s">
        <v>640</v>
      </c>
      <c r="O19" s="299" t="s">
        <v>641</v>
      </c>
      <c r="P19" s="299" t="s">
        <v>34</v>
      </c>
    </row>
    <row r="20" spans="2:16" x14ac:dyDescent="0.2">
      <c r="B20" s="325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637</v>
      </c>
      <c r="K20" s="296" t="s">
        <v>622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5"/>
      <c r="C21" s="240" t="s">
        <v>616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abSelected="1" topLeftCell="AP178" zoomScale="120" zoomScaleNormal="120" workbookViewId="0">
      <selection activeCell="O194" sqref="O19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52" t="s">
        <v>365</v>
      </c>
      <c r="O23" s="352"/>
      <c r="P23" s="352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3"/>
      <c r="O24" s="353"/>
      <c r="P24" s="353"/>
    </row>
    <row r="25" spans="14:63" ht="18" x14ac:dyDescent="0.25">
      <c r="N25" s="100" t="s">
        <v>82</v>
      </c>
      <c r="O25" s="340" t="s">
        <v>345</v>
      </c>
      <c r="P25" s="138" t="s">
        <v>318</v>
      </c>
      <c r="AM25" s="337" t="s">
        <v>441</v>
      </c>
      <c r="AN25" s="337"/>
      <c r="AO25" s="337"/>
      <c r="AP25" s="337"/>
      <c r="AQ25" s="337"/>
      <c r="AR25" s="337"/>
      <c r="AS25" s="337"/>
      <c r="BE25" s="337" t="s">
        <v>445</v>
      </c>
      <c r="BF25" s="337"/>
      <c r="BG25" s="337"/>
      <c r="BH25" s="337"/>
      <c r="BI25" s="337"/>
      <c r="BJ25" s="337"/>
      <c r="BK25" s="337"/>
    </row>
    <row r="26" spans="14:63" ht="16" x14ac:dyDescent="0.2">
      <c r="N26" s="75" t="s">
        <v>48</v>
      </c>
      <c r="O26" s="34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652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39" t="s">
        <v>425</v>
      </c>
      <c r="F42" s="339"/>
      <c r="G42" s="339"/>
      <c r="H42" s="339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54" t="s">
        <v>418</v>
      </c>
      <c r="W42" s="354"/>
      <c r="X42" s="354"/>
      <c r="Y42" s="354"/>
      <c r="Z42" s="354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54" t="s">
        <v>576</v>
      </c>
      <c r="AO42" s="354"/>
      <c r="AP42" s="354"/>
      <c r="AQ42" s="354"/>
      <c r="AR42" s="354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54" t="s">
        <v>446</v>
      </c>
      <c r="BG42" s="354"/>
      <c r="BH42" s="354"/>
      <c r="BI42" s="354"/>
      <c r="BJ42" s="354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39"/>
      <c r="F43" s="339"/>
      <c r="G43" s="339"/>
      <c r="H43" s="339"/>
      <c r="J43" s="4"/>
      <c r="K43" s="4"/>
      <c r="L43" s="4"/>
      <c r="M43" s="4"/>
      <c r="N43" s="4"/>
      <c r="O43" s="4"/>
      <c r="P43" s="4"/>
      <c r="Q43" s="4"/>
      <c r="R43" s="4"/>
      <c r="V43" s="355"/>
      <c r="W43" s="355"/>
      <c r="X43" s="355"/>
      <c r="Y43" s="355"/>
      <c r="Z43" s="355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54"/>
      <c r="AO43" s="354"/>
      <c r="AP43" s="354"/>
      <c r="AQ43" s="354"/>
      <c r="AR43" s="35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54"/>
      <c r="BG43" s="354"/>
      <c r="BH43" s="354"/>
      <c r="BI43" s="354"/>
      <c r="BJ43" s="354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59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0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0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60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0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0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0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0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0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652</v>
      </c>
      <c r="Z47" s="136">
        <f>($AM$42+AM63)/(U59+U72+$U$42)</f>
        <v>0.56670793822679022</v>
      </c>
      <c r="AA47" s="330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652</v>
      </c>
      <c r="AR47" s="136">
        <f>BE42/(AS28+AM42)</f>
        <v>0.15191900995389168</v>
      </c>
      <c r="AS47" s="330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652</v>
      </c>
      <c r="BJ47" s="136">
        <f>(BW42+BW55)/(BK35+BE42)</f>
        <v>0.9084965360427989</v>
      </c>
      <c r="BK47" s="330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0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0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0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0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0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0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0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0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0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0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0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0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599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599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599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602</v>
      </c>
      <c r="Y53" s="1" t="s">
        <v>602</v>
      </c>
      <c r="Z53" s="1" t="s">
        <v>602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602</v>
      </c>
      <c r="AQ53" s="1" t="s">
        <v>602</v>
      </c>
      <c r="AR53" s="1" t="s">
        <v>602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602</v>
      </c>
      <c r="BH53" s="1" t="s">
        <v>602</v>
      </c>
      <c r="BI53" s="1" t="s">
        <v>602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601</v>
      </c>
      <c r="Y54" s="3" t="s">
        <v>601</v>
      </c>
      <c r="Z54" s="3" t="s">
        <v>601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601</v>
      </c>
      <c r="AQ54" s="3" t="s">
        <v>601</v>
      </c>
      <c r="AR54" s="3" t="s">
        <v>601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601</v>
      </c>
      <c r="BH54" s="3" t="s">
        <v>601</v>
      </c>
      <c r="BI54" s="3" t="s">
        <v>601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590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0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0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8" t="s">
        <v>493</v>
      </c>
      <c r="C61" s="328"/>
      <c r="D61" s="328"/>
      <c r="E61" s="328"/>
      <c r="F61" s="328"/>
      <c r="G61" s="328"/>
      <c r="H61" s="328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0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9"/>
      <c r="C62" s="329"/>
      <c r="D62" s="329"/>
      <c r="E62" s="329"/>
      <c r="F62" s="329"/>
      <c r="G62" s="329"/>
      <c r="H62" s="329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0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590</v>
      </c>
      <c r="J63" s="62" t="s">
        <v>496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0" t="s">
        <v>527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0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0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0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8" t="s">
        <v>532</v>
      </c>
      <c r="F74" s="328"/>
      <c r="G74" s="328"/>
      <c r="H74" s="328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8"/>
      <c r="F75" s="328"/>
      <c r="G75" s="328"/>
      <c r="H75" s="328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0" t="s">
        <v>538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0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8" t="s">
        <v>528</v>
      </c>
      <c r="DP103" s="328"/>
      <c r="DQ103" s="328"/>
      <c r="DR103" s="328"/>
      <c r="DS103" s="328"/>
      <c r="DT103" s="328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9"/>
      <c r="DP104" s="329"/>
      <c r="DQ104" s="329"/>
      <c r="DR104" s="329"/>
      <c r="DS104" s="329"/>
      <c r="DT104" s="329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56" t="s">
        <v>441</v>
      </c>
      <c r="AN110" s="349"/>
      <c r="AO110" s="349"/>
      <c r="AP110" s="349"/>
      <c r="AQ110" s="349"/>
      <c r="AR110" s="349"/>
      <c r="AS110" s="34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49" t="s">
        <v>445</v>
      </c>
      <c r="BE110" s="349"/>
      <c r="BF110" s="349"/>
      <c r="BG110" s="349"/>
      <c r="BH110" s="349"/>
      <c r="BI110" s="349"/>
      <c r="BJ110" s="34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57" t="s">
        <v>365</v>
      </c>
      <c r="O111" s="357"/>
      <c r="P111" s="357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58"/>
      <c r="O112" s="358"/>
      <c r="P112" s="358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49" t="s">
        <v>447</v>
      </c>
      <c r="EK114" s="349"/>
      <c r="EL114" s="349"/>
      <c r="EM114" s="349"/>
      <c r="EN114" s="349"/>
      <c r="EO114" s="34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652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28" t="s">
        <v>480</v>
      </c>
      <c r="DP116" s="328"/>
      <c r="DQ116" s="328"/>
      <c r="DR116" s="328"/>
      <c r="DS116" s="328"/>
      <c r="DT116" s="328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9"/>
      <c r="DP117" s="329"/>
      <c r="DQ117" s="329"/>
      <c r="DR117" s="329"/>
      <c r="DS117" s="329"/>
      <c r="DT117" s="329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39" t="s">
        <v>531</v>
      </c>
      <c r="F126" s="339"/>
      <c r="G126" s="339"/>
      <c r="H126" s="339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50" t="s">
        <v>419</v>
      </c>
      <c r="W126" s="350"/>
      <c r="X126" s="350"/>
      <c r="Y126" s="350"/>
      <c r="Z126" s="350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50" t="s">
        <v>555</v>
      </c>
      <c r="AP126" s="350"/>
      <c r="AQ126" s="350"/>
      <c r="AR126" s="350"/>
      <c r="AS126" s="350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50" t="s">
        <v>443</v>
      </c>
      <c r="BH126" s="350"/>
      <c r="BI126" s="350"/>
      <c r="BJ126" s="350"/>
      <c r="BK126" s="350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50" t="s">
        <v>444</v>
      </c>
      <c r="BZ126" s="350"/>
      <c r="CA126" s="350"/>
      <c r="CB126" s="350"/>
      <c r="CC126" s="350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61" t="s">
        <v>81</v>
      </c>
      <c r="DO126" s="361"/>
      <c r="DP126" s="361"/>
      <c r="DQ126" s="361"/>
      <c r="DR126" s="361"/>
      <c r="DS126" s="361"/>
      <c r="DT126" s="361"/>
      <c r="EA126" s="3" t="s">
        <v>565</v>
      </c>
      <c r="EF126" s="173">
        <f>DW134</f>
        <v>1309.8157778632656</v>
      </c>
      <c r="EG126" s="174">
        <f>EG134</f>
        <v>7072531.8830895294</v>
      </c>
      <c r="EH126" s="327" t="s">
        <v>430</v>
      </c>
      <c r="EI126" s="327"/>
      <c r="EJ126" s="327"/>
      <c r="EK126" s="327"/>
      <c r="EL126" s="327"/>
      <c r="EM126" s="327"/>
      <c r="EN126" s="327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27" t="s">
        <v>424</v>
      </c>
      <c r="FH126" s="327"/>
      <c r="FI126" s="327"/>
      <c r="FJ126" s="327"/>
      <c r="FK126" s="327"/>
      <c r="FL126" s="327"/>
      <c r="FM126" s="327"/>
    </row>
    <row r="127" spans="5:169" ht="16.25" customHeight="1" thickBot="1" x14ac:dyDescent="0.25">
      <c r="E127" s="339"/>
      <c r="F127" s="339"/>
      <c r="G127" s="339"/>
      <c r="H127" s="33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1"/>
      <c r="W127" s="351"/>
      <c r="X127" s="351"/>
      <c r="Y127" s="351"/>
      <c r="Z127" s="351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50"/>
      <c r="AP127" s="350"/>
      <c r="AQ127" s="350"/>
      <c r="AR127" s="350"/>
      <c r="AS127" s="350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50"/>
      <c r="BH127" s="350"/>
      <c r="BI127" s="350"/>
      <c r="BJ127" s="350"/>
      <c r="BK127" s="350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50"/>
      <c r="BZ127" s="350"/>
      <c r="CA127" s="350"/>
      <c r="CB127" s="350"/>
      <c r="CC127" s="350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61"/>
      <c r="DO127" s="361"/>
      <c r="DP127" s="361"/>
      <c r="DQ127" s="361"/>
      <c r="DR127" s="361"/>
      <c r="DS127" s="361"/>
      <c r="DT127" s="361"/>
      <c r="EH127" s="327"/>
      <c r="EI127" s="327"/>
      <c r="EJ127" s="327"/>
      <c r="EK127" s="327"/>
      <c r="EL127" s="327"/>
      <c r="EM127" s="327"/>
      <c r="EN127" s="327"/>
      <c r="ES127" s="1"/>
      <c r="ET127" s="1"/>
      <c r="EU127" s="1"/>
      <c r="EV127" s="1"/>
      <c r="EW127" s="1"/>
      <c r="EX127" s="1"/>
      <c r="EY127" s="1"/>
      <c r="EZ127" s="1"/>
      <c r="FG127" s="327"/>
      <c r="FH127" s="327"/>
      <c r="FI127" s="327"/>
      <c r="FJ127" s="327"/>
      <c r="FK127" s="327"/>
      <c r="FL127" s="327"/>
      <c r="FM127" s="327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0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0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0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0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61"/>
      <c r="DO128" s="361"/>
      <c r="DP128" s="361"/>
      <c r="DQ128" s="361"/>
      <c r="DR128" s="361"/>
      <c r="DS128" s="361"/>
      <c r="DT128" s="361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27"/>
      <c r="EI128" s="327"/>
      <c r="EJ128" s="327"/>
      <c r="EK128" s="327"/>
      <c r="EL128" s="327"/>
      <c r="EM128" s="327"/>
      <c r="EN128" s="327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27"/>
      <c r="FH128" s="327"/>
      <c r="FI128" s="327"/>
      <c r="FJ128" s="327"/>
      <c r="FK128" s="327"/>
      <c r="FL128" s="327"/>
      <c r="FM128" s="327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62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31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3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3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8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3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63"/>
      <c r="DS130" s="136" t="s">
        <v>83</v>
      </c>
      <c r="DT130" s="4"/>
      <c r="DU130" s="333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32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3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652</v>
      </c>
      <c r="Z131" s="136">
        <f>($AN$126+AN142)/(SUM(U126,U140,U163,U151))</f>
        <v>0.98995098054731168</v>
      </c>
      <c r="AA131" s="4"/>
      <c r="AB131" s="333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652</v>
      </c>
      <c r="AS131" s="136">
        <f>BF126/(AS113+AN126)</f>
        <v>0.89989464623142024</v>
      </c>
      <c r="AT131" s="348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652</v>
      </c>
      <c r="BK131" s="136">
        <f>BX126/(BJ113+BF126)</f>
        <v>0.99885105550639652</v>
      </c>
      <c r="BL131" s="333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652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3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652</v>
      </c>
      <c r="DS132" s="103">
        <f>EG126/(CR126+CP206+BW42)</f>
        <v>0.99300939590335358</v>
      </c>
      <c r="DT132" s="4"/>
      <c r="DU132" s="333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652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3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599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599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599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602</v>
      </c>
      <c r="AQ135" s="1" t="s">
        <v>602</v>
      </c>
      <c r="AR135" s="1" t="s">
        <v>602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602</v>
      </c>
      <c r="BI135" s="1" t="s">
        <v>602</v>
      </c>
      <c r="BJ135" s="1" t="s">
        <v>602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602</v>
      </c>
      <c r="Y136" s="1" t="s">
        <v>602</v>
      </c>
      <c r="Z136" s="1" t="s">
        <v>602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601</v>
      </c>
      <c r="AQ136" s="3" t="s">
        <v>601</v>
      </c>
      <c r="AR136" s="3" t="s">
        <v>601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601</v>
      </c>
      <c r="BI136" s="3" t="s">
        <v>601</v>
      </c>
      <c r="BJ136" s="3" t="s">
        <v>601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599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8" t="s">
        <v>493</v>
      </c>
      <c r="C137" s="328"/>
      <c r="D137" s="328"/>
      <c r="E137" s="328"/>
      <c r="F137" s="328"/>
      <c r="G137" s="328"/>
      <c r="H137" s="328"/>
      <c r="S137" s="4"/>
      <c r="T137" s="4"/>
      <c r="U137" s="4"/>
      <c r="V137" s="4"/>
      <c r="W137" s="4" t="s">
        <v>60</v>
      </c>
      <c r="X137" s="3" t="s">
        <v>601</v>
      </c>
      <c r="Y137" s="3" t="s">
        <v>601</v>
      </c>
      <c r="Z137" s="3" t="s">
        <v>601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602</v>
      </c>
      <c r="CB137" s="1" t="s">
        <v>602</v>
      </c>
      <c r="CC137" s="1" t="s">
        <v>602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599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9"/>
      <c r="C138" s="329"/>
      <c r="D138" s="329"/>
      <c r="E138" s="329"/>
      <c r="F138" s="329"/>
      <c r="G138" s="329"/>
      <c r="H138" s="329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601</v>
      </c>
      <c r="CB138" s="3" t="s">
        <v>601</v>
      </c>
      <c r="CC138" s="3" t="s">
        <v>601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602</v>
      </c>
      <c r="EL138" s="1" t="s">
        <v>602</v>
      </c>
      <c r="EM138" s="1" t="s">
        <v>602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601</v>
      </c>
      <c r="EL139" s="3" t="s">
        <v>601</v>
      </c>
      <c r="EM139" s="3" t="s">
        <v>601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590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8" t="s">
        <v>532</v>
      </c>
      <c r="BI142" s="328"/>
      <c r="BJ142" s="328"/>
      <c r="BK142" s="328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0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8" t="s">
        <v>532</v>
      </c>
      <c r="DR142" s="328"/>
      <c r="DS142" s="328"/>
      <c r="DT142" s="328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8"/>
      <c r="BI143" s="328"/>
      <c r="BJ143" s="328"/>
      <c r="BK143" s="328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0"/>
      <c r="CG143" s="3" t="s">
        <v>605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8"/>
      <c r="DR143" s="328"/>
      <c r="DS143" s="328"/>
      <c r="DT143" s="328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590</v>
      </c>
      <c r="J144" s="62" t="s">
        <v>496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0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0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0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0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0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0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0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0" t="s">
        <v>505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0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0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0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0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0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591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8" t="s">
        <v>494</v>
      </c>
      <c r="C153" s="328"/>
      <c r="D153" s="328"/>
      <c r="E153" s="328"/>
      <c r="F153" s="328"/>
      <c r="G153" s="328"/>
      <c r="H153" s="328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9"/>
      <c r="C154" s="329"/>
      <c r="D154" s="329"/>
      <c r="E154" s="329"/>
      <c r="F154" s="329"/>
      <c r="G154" s="329"/>
      <c r="H154" s="329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8" t="s">
        <v>480</v>
      </c>
      <c r="BI154" s="328"/>
      <c r="BJ154" s="328"/>
      <c r="BK154" s="328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591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8"/>
      <c r="BI155" s="328"/>
      <c r="BJ155" s="328"/>
      <c r="BK155" s="328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34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34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34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34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8" t="s">
        <v>532</v>
      </c>
      <c r="F165" s="328"/>
      <c r="G165" s="328"/>
      <c r="H165" s="328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8"/>
      <c r="F166" s="328"/>
      <c r="G166" s="328"/>
      <c r="H166" s="328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0" t="s">
        <v>538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0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7" t="s">
        <v>440</v>
      </c>
      <c r="W182" s="337"/>
      <c r="X182" s="337"/>
      <c r="Y182" s="337"/>
      <c r="Z182" s="337"/>
      <c r="AA182" s="337"/>
      <c r="AB182" s="337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7" t="s">
        <v>441</v>
      </c>
      <c r="AN187" s="337"/>
      <c r="AO187" s="337"/>
      <c r="AP187" s="337"/>
      <c r="AQ187" s="337"/>
      <c r="AR187" s="337"/>
      <c r="AS187" s="337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7" t="s">
        <v>442</v>
      </c>
      <c r="BE187" s="337"/>
      <c r="BF187" s="337"/>
      <c r="BG187" s="337"/>
      <c r="BH187" s="337"/>
      <c r="BI187" s="337"/>
      <c r="BJ187" s="337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2" t="s">
        <v>365</v>
      </c>
      <c r="O190" s="342"/>
      <c r="P190" s="342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652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5" t="s">
        <v>516</v>
      </c>
      <c r="W195" s="346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38" t="s">
        <v>429</v>
      </c>
      <c r="P206" s="338"/>
      <c r="Q206" s="338"/>
      <c r="R206" s="4"/>
      <c r="S206" s="4"/>
      <c r="T206" s="50">
        <f>K217</f>
        <v>286.88405520213911</v>
      </c>
      <c r="U206" s="48">
        <f>U217</f>
        <v>8753719.7068998404</v>
      </c>
      <c r="V206" s="343" t="s">
        <v>420</v>
      </c>
      <c r="W206" s="343"/>
      <c r="X206" s="343"/>
      <c r="Y206" s="343"/>
      <c r="Z206" s="343"/>
      <c r="AA206" s="343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43" t="s">
        <v>554</v>
      </c>
      <c r="AP206" s="343"/>
      <c r="AQ206" s="343"/>
      <c r="AR206" s="343"/>
      <c r="AS206" s="343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43" t="s">
        <v>462</v>
      </c>
      <c r="BH206" s="343"/>
      <c r="BI206" s="343"/>
      <c r="BJ206" s="343"/>
      <c r="BK206" s="343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43" t="s">
        <v>439</v>
      </c>
      <c r="BZ206" s="343"/>
      <c r="CA206" s="343"/>
      <c r="CB206" s="343"/>
      <c r="CC206" s="343"/>
      <c r="CK206" s="3" t="s">
        <v>647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43"/>
      <c r="W207" s="343"/>
      <c r="X207" s="343"/>
      <c r="Y207" s="343"/>
      <c r="Z207" s="343"/>
      <c r="AA207" s="343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43"/>
      <c r="AP207" s="343"/>
      <c r="AQ207" s="343"/>
      <c r="AR207" s="343"/>
      <c r="AS207" s="343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43"/>
      <c r="BH207" s="343"/>
      <c r="BI207" s="343"/>
      <c r="BJ207" s="343"/>
      <c r="BK207" s="343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43"/>
      <c r="BZ207" s="343"/>
      <c r="CA207" s="343"/>
      <c r="CB207" s="343"/>
      <c r="CC207" s="343"/>
      <c r="CN207" s="4"/>
      <c r="CO207" s="4"/>
    </row>
    <row r="208" spans="5:94" ht="19.25" customHeight="1" x14ac:dyDescent="0.25">
      <c r="E208" s="328" t="s">
        <v>451</v>
      </c>
      <c r="F208" s="328"/>
      <c r="G208" s="328"/>
      <c r="H208" s="328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0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0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0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0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28"/>
      <c r="F209" s="328"/>
      <c r="G209" s="328"/>
      <c r="H209" s="328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4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652</v>
      </c>
      <c r="AA211" s="103">
        <f>(AN206+AN227)/($AB$195+U206+U222+U236)</f>
        <v>0.98895729390896703</v>
      </c>
      <c r="AB211" s="344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652</v>
      </c>
      <c r="AS211" s="136">
        <f>BF206/(AN206+AS190)</f>
        <v>0.98202222166069097</v>
      </c>
      <c r="AT211" s="344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652</v>
      </c>
      <c r="BK211" s="136">
        <f>BX206/(BJ195+BF206)</f>
        <v>0.9967429853184</v>
      </c>
      <c r="BL211" s="344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652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4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4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4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4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4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4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4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4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4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4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4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4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4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4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599</v>
      </c>
      <c r="AS215" s="4"/>
      <c r="AT215" s="344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599</v>
      </c>
      <c r="BK215" s="4"/>
      <c r="BL215" s="344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599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4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4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4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602</v>
      </c>
      <c r="AQ216" s="1" t="s">
        <v>602</v>
      </c>
      <c r="AR216" s="1" t="s">
        <v>602</v>
      </c>
      <c r="AS216" s="4"/>
      <c r="AT216" s="344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602</v>
      </c>
      <c r="BI216" s="1" t="s">
        <v>602</v>
      </c>
      <c r="BJ216" s="1" t="s">
        <v>602</v>
      </c>
      <c r="BK216" s="4"/>
      <c r="BL216" s="344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602</v>
      </c>
      <c r="CB216" s="1" t="s">
        <v>602</v>
      </c>
      <c r="CC216" s="1" t="s">
        <v>602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4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601</v>
      </c>
      <c r="AQ217" s="3" t="s">
        <v>601</v>
      </c>
      <c r="AR217" s="3" t="s">
        <v>601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601</v>
      </c>
      <c r="BI217" s="3" t="s">
        <v>601</v>
      </c>
      <c r="BJ217" s="3" t="s">
        <v>601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601</v>
      </c>
      <c r="CB217" s="3" t="s">
        <v>601</v>
      </c>
      <c r="CC217" s="3" t="s">
        <v>601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4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4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4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4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7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8" t="s">
        <v>493</v>
      </c>
      <c r="C222" s="328"/>
      <c r="D222" s="328"/>
      <c r="E222" s="328"/>
      <c r="F222" s="328"/>
      <c r="G222" s="328"/>
      <c r="H222" s="328"/>
      <c r="J222" s="4"/>
      <c r="K222" s="4"/>
      <c r="L222" s="4"/>
      <c r="M222" s="4"/>
      <c r="N222" s="4"/>
      <c r="O222" s="4"/>
      <c r="P222" s="204" t="s">
        <v>590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7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9"/>
      <c r="C223" s="329"/>
      <c r="D223" s="329"/>
      <c r="E223" s="329"/>
      <c r="F223" s="329"/>
      <c r="G223" s="329"/>
      <c r="H223" s="329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7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7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7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649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590</v>
      </c>
      <c r="J226" s="96" t="s">
        <v>496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7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7" t="s">
        <v>442</v>
      </c>
      <c r="CS226" s="337"/>
      <c r="CT226" s="337"/>
      <c r="CU226" s="337"/>
      <c r="CV226" s="337"/>
      <c r="CW226" s="337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534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0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599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0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602</v>
      </c>
      <c r="Y231" s="1" t="s">
        <v>602</v>
      </c>
      <c r="Z231" s="1" t="s">
        <v>602</v>
      </c>
      <c r="AB231" s="330" t="s">
        <v>534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0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601</v>
      </c>
      <c r="Y232" s="3" t="s">
        <v>601</v>
      </c>
      <c r="Z232" s="3" t="s">
        <v>601</v>
      </c>
      <c r="AB232" s="330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0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0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43" t="s">
        <v>459</v>
      </c>
      <c r="CS233" s="343"/>
      <c r="CT233" s="343"/>
      <c r="CU233" s="343"/>
      <c r="CV233" s="343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35" t="s">
        <v>424</v>
      </c>
      <c r="EQ233" s="336"/>
      <c r="ER233" s="336"/>
      <c r="ES233" s="336"/>
      <c r="ET233" s="336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0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43"/>
      <c r="CS234" s="343"/>
      <c r="CT234" s="343"/>
      <c r="CU234" s="343"/>
      <c r="CV234" s="343"/>
      <c r="EP234" s="336"/>
      <c r="EQ234" s="336"/>
      <c r="ER234" s="336"/>
      <c r="ES234" s="336"/>
      <c r="ET234" s="336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62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36"/>
      <c r="EQ235" s="336"/>
      <c r="ER235" s="336"/>
      <c r="ES235" s="336"/>
      <c r="ET235" s="336"/>
    </row>
    <row r="236" spans="2:150" ht="19" thickBot="1" x14ac:dyDescent="0.3">
      <c r="P236" s="3" t="s">
        <v>552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63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0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3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34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8" t="s">
        <v>532</v>
      </c>
      <c r="F238" s="328"/>
      <c r="G238" s="328"/>
      <c r="H238" s="328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0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652</v>
      </c>
      <c r="CV238" s="136">
        <f>DI233/(CP233+CW229)</f>
        <v>0.99315856277211589</v>
      </c>
      <c r="CW238" s="333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599</v>
      </c>
      <c r="EB238" s="334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8"/>
      <c r="F239" s="328"/>
      <c r="G239" s="328"/>
      <c r="H239" s="328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0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3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602</v>
      </c>
      <c r="DQ239" s="1" t="s">
        <v>602</v>
      </c>
      <c r="DR239" s="1" t="s">
        <v>602</v>
      </c>
      <c r="EB239" s="334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0" t="s">
        <v>538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0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3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601</v>
      </c>
      <c r="DQ240" s="3" t="s">
        <v>601</v>
      </c>
      <c r="DR240" s="3" t="s">
        <v>601</v>
      </c>
      <c r="EB240" s="334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0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0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0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599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8" t="s">
        <v>532</v>
      </c>
      <c r="BI244" s="328"/>
      <c r="BJ244" s="328"/>
      <c r="BK244" s="328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602</v>
      </c>
      <c r="CT244" s="1" t="s">
        <v>602</v>
      </c>
      <c r="CU244" s="1" t="s">
        <v>602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8"/>
      <c r="BI245" s="328"/>
      <c r="BJ245" s="328"/>
      <c r="BK245" s="328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601</v>
      </c>
      <c r="CT245" s="3" t="s">
        <v>601</v>
      </c>
      <c r="CU245" s="3" t="s">
        <v>601</v>
      </c>
    </row>
    <row r="246" spans="9:144" ht="18" customHeight="1" x14ac:dyDescent="0.25">
      <c r="BL246" s="347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7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0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0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8" t="s">
        <v>480</v>
      </c>
      <c r="BG256" s="328"/>
      <c r="BH256" s="328"/>
      <c r="BI256" s="328"/>
      <c r="BJ256" s="328"/>
      <c r="BK256" s="328"/>
      <c r="BL256" s="328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0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9"/>
      <c r="BG257" s="329"/>
      <c r="BH257" s="329"/>
      <c r="BI257" s="329"/>
      <c r="BJ257" s="329"/>
      <c r="BK257" s="329"/>
      <c r="BL257" s="329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F19" sqref="F19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4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5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6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7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7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8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9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0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1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2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2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3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589</v>
      </c>
      <c r="F23" s="3" t="s">
        <v>585</v>
      </c>
      <c r="G23" s="3" t="s">
        <v>586</v>
      </c>
      <c r="H23" s="3" t="s">
        <v>587</v>
      </c>
      <c r="I23" s="3" t="s">
        <v>588</v>
      </c>
    </row>
    <row r="24" spans="4:9" x14ac:dyDescent="0.2">
      <c r="E24" s="204" t="s">
        <v>583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584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568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K1" zoomScale="69" zoomScaleNormal="20" workbookViewId="0">
      <selection activeCell="BK28" sqref="BK2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598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R6" s="204" t="s">
        <v>481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481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590</v>
      </c>
      <c r="C7" s="284">
        <v>1</v>
      </c>
      <c r="AR7" s="204" t="s">
        <v>590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591</v>
      </c>
      <c r="C8" s="284">
        <v>1</v>
      </c>
      <c r="AR8" s="204" t="s">
        <v>591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591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529</v>
      </c>
      <c r="C9" s="284">
        <v>1</v>
      </c>
      <c r="AR9" s="204" t="s">
        <v>529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529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580</v>
      </c>
      <c r="C10" s="284">
        <v>1</v>
      </c>
      <c r="AR10" s="204" t="s">
        <v>580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647</v>
      </c>
      <c r="C27" s="284">
        <v>1</v>
      </c>
      <c r="AR27" s="206" t="s">
        <v>647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647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597</v>
      </c>
      <c r="AR36" s="206"/>
      <c r="AS36" s="374" t="s">
        <v>594</v>
      </c>
      <c r="AT36" s="374"/>
      <c r="AU36" s="374"/>
      <c r="AV36" s="374"/>
      <c r="AW36" s="374"/>
      <c r="AX36" s="374"/>
      <c r="AY36" s="374"/>
      <c r="AZ36" s="374"/>
      <c r="BA36" s="374"/>
      <c r="BB36" s="374"/>
      <c r="BC36" s="374"/>
      <c r="BD36" s="374"/>
      <c r="BE36" s="374"/>
      <c r="BF36" s="374"/>
      <c r="BK36" s="206"/>
      <c r="BL36" s="374" t="s">
        <v>595</v>
      </c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  <c r="BW36" s="374"/>
      <c r="BX36" s="374"/>
      <c r="BY36" s="374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481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590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591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529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580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647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4" t="s">
        <v>596</v>
      </c>
      <c r="AT74" s="374"/>
      <c r="AU74" s="374"/>
      <c r="AV74" s="374"/>
      <c r="AW74" s="374"/>
      <c r="AX74" s="374"/>
      <c r="AY74" s="374"/>
      <c r="AZ74" s="374"/>
      <c r="BA74" s="374"/>
      <c r="BB74" s="374"/>
      <c r="BC74" s="374"/>
      <c r="BD74" s="374"/>
      <c r="BE74" s="374"/>
      <c r="BF74" s="374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481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590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590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591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591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529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529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580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580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647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647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4" t="s">
        <v>421</v>
      </c>
      <c r="AT117" s="374"/>
      <c r="AU117" s="374"/>
      <c r="AV117" s="374"/>
      <c r="AW117" s="374"/>
      <c r="AX117" s="374"/>
      <c r="AY117" s="374"/>
      <c r="AZ117" s="374"/>
      <c r="BA117" s="374"/>
      <c r="BB117" s="374"/>
      <c r="BC117" s="374"/>
      <c r="BD117" s="374"/>
      <c r="BE117" s="374"/>
      <c r="BF117" s="374"/>
      <c r="BG117" s="25" t="s">
        <v>473</v>
      </c>
      <c r="BL117" s="374" t="s">
        <v>423</v>
      </c>
      <c r="BM117" s="374"/>
      <c r="BN117" s="25" t="s">
        <v>488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5"/>
      <c r="G119" s="375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4" t="s">
        <v>472</v>
      </c>
      <c r="AT119" s="374"/>
      <c r="AU119" s="374"/>
      <c r="AV119" s="374"/>
      <c r="AW119" s="374"/>
      <c r="AX119" s="374"/>
      <c r="AY119" s="374"/>
      <c r="AZ119" s="374"/>
      <c r="BA119" s="374"/>
      <c r="BB119" s="374"/>
      <c r="BC119" s="374"/>
      <c r="BD119" s="374"/>
      <c r="BE119" s="374"/>
      <c r="BF119" s="374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481</v>
      </c>
      <c r="K120" s="207" t="s">
        <v>590</v>
      </c>
      <c r="L120" s="207" t="s">
        <v>591</v>
      </c>
      <c r="M120" s="207" t="s">
        <v>529</v>
      </c>
      <c r="N120" s="207" t="s">
        <v>580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647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4" t="s">
        <v>422</v>
      </c>
      <c r="G135" s="374"/>
      <c r="H135" s="374"/>
      <c r="I135" s="374"/>
      <c r="J135" s="374"/>
      <c r="K135" s="374"/>
      <c r="L135" s="374"/>
      <c r="M135" s="374"/>
      <c r="N135" s="374"/>
      <c r="O135" s="374"/>
      <c r="P135" s="374"/>
      <c r="Q135" s="374"/>
      <c r="R135" s="374"/>
      <c r="S135" s="374"/>
      <c r="T135" s="374"/>
      <c r="U135" s="374"/>
      <c r="V135" s="374"/>
      <c r="W135" s="374"/>
      <c r="X135" s="374"/>
      <c r="Y135" s="374"/>
      <c r="Z135" s="374"/>
      <c r="AA135" s="374"/>
      <c r="AB135" s="374"/>
      <c r="AC135" s="374"/>
      <c r="AD135" s="374"/>
      <c r="AE135" s="374"/>
      <c r="AF135" s="374"/>
      <c r="AG135" s="374"/>
      <c r="AH135" s="374"/>
      <c r="AI135" s="374"/>
      <c r="AJ135" s="374"/>
      <c r="AK135" s="374"/>
      <c r="AL135" s="374"/>
      <c r="AM135" s="374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4" t="s">
        <v>470</v>
      </c>
      <c r="G137" s="374"/>
      <c r="H137" s="374"/>
      <c r="I137" s="374"/>
      <c r="J137" s="374"/>
      <c r="K137" s="374"/>
      <c r="L137" s="374"/>
      <c r="M137" s="374"/>
      <c r="N137" s="374"/>
      <c r="O137" s="374"/>
      <c r="P137" s="374"/>
      <c r="Q137" s="374"/>
      <c r="R137" s="374"/>
      <c r="S137" s="374"/>
      <c r="T137" s="374"/>
      <c r="U137" s="374"/>
      <c r="V137" s="374"/>
      <c r="W137" s="374"/>
      <c r="X137" s="374"/>
      <c r="Y137" s="374"/>
      <c r="Z137" s="374"/>
      <c r="AA137" s="374"/>
      <c r="AB137" s="374"/>
      <c r="AC137" s="374"/>
      <c r="AD137" s="374"/>
      <c r="AE137" s="374"/>
      <c r="AF137" s="374"/>
      <c r="AG137" s="374"/>
      <c r="AH137" s="374"/>
      <c r="AI137" s="374"/>
      <c r="AJ137" s="374"/>
      <c r="AK137" s="374"/>
      <c r="AL137" s="374"/>
      <c r="AM137" s="374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481</v>
      </c>
      <c r="K148" s="207" t="s">
        <v>590</v>
      </c>
      <c r="L148" s="207" t="s">
        <v>591</v>
      </c>
      <c r="M148" s="207" t="s">
        <v>529</v>
      </c>
      <c r="N148" s="207" t="s">
        <v>580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647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593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592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4" t="s">
        <v>57</v>
      </c>
      <c r="G158" s="374"/>
      <c r="H158" s="374"/>
      <c r="I158" s="374"/>
      <c r="J158" s="374"/>
      <c r="K158" s="374"/>
      <c r="L158" s="374"/>
      <c r="M158" s="374"/>
      <c r="N158" s="374"/>
      <c r="O158" s="374"/>
      <c r="P158" s="374"/>
      <c r="Q158" s="374"/>
      <c r="R158" s="374"/>
      <c r="S158" s="374"/>
      <c r="T158" s="374"/>
      <c r="U158" s="374"/>
      <c r="V158" s="374"/>
      <c r="W158" s="374"/>
      <c r="X158" s="374"/>
      <c r="Y158" s="374"/>
      <c r="Z158" s="374"/>
      <c r="AA158" s="374"/>
      <c r="AB158" s="374"/>
      <c r="AC158" s="374"/>
      <c r="AD158" s="374"/>
      <c r="AE158" s="374"/>
      <c r="AF158" s="374"/>
      <c r="AG158" s="374"/>
      <c r="AH158" s="374"/>
      <c r="AI158" s="374"/>
      <c r="AJ158" s="374"/>
      <c r="AK158" s="374"/>
      <c r="AL158" s="374"/>
      <c r="AM158" s="374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4" t="s">
        <v>471</v>
      </c>
      <c r="G160" s="374"/>
      <c r="H160" s="374"/>
      <c r="I160" s="374"/>
      <c r="J160" s="374"/>
      <c r="K160" s="374"/>
      <c r="L160" s="374"/>
      <c r="M160" s="374"/>
      <c r="N160" s="374"/>
      <c r="O160" s="374"/>
      <c r="P160" s="374"/>
      <c r="Q160" s="374"/>
      <c r="R160" s="374"/>
      <c r="S160" s="374"/>
      <c r="T160" s="374"/>
      <c r="U160" s="374"/>
      <c r="V160" s="374"/>
      <c r="W160" s="374"/>
      <c r="X160" s="374"/>
      <c r="Y160" s="374"/>
      <c r="Z160" s="374"/>
      <c r="AA160" s="374"/>
      <c r="AB160" s="374"/>
      <c r="AC160" s="374"/>
      <c r="AD160" s="374"/>
      <c r="AE160" s="374"/>
      <c r="AF160" s="374"/>
      <c r="AG160" s="374"/>
      <c r="AH160" s="374"/>
      <c r="AI160" s="374"/>
      <c r="AJ160" s="374"/>
      <c r="AK160" s="374"/>
      <c r="AL160" s="374"/>
      <c r="AM160" s="374"/>
      <c r="AN160" s="25"/>
      <c r="AO160" s="25"/>
    </row>
    <row r="164" spans="5:25" x14ac:dyDescent="0.2">
      <c r="F164" s="374" t="s">
        <v>582</v>
      </c>
      <c r="G164" s="374"/>
      <c r="H164" s="374"/>
      <c r="I164" s="374"/>
      <c r="J164" s="374"/>
      <c r="K164" s="374"/>
      <c r="L164" s="374"/>
      <c r="M164" s="374"/>
      <c r="N164" s="374"/>
      <c r="O164" s="374"/>
      <c r="P164" s="374"/>
      <c r="Q164" s="374"/>
      <c r="R164" s="374"/>
      <c r="S164" s="374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481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525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526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529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580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252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647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4" t="s">
        <v>479</v>
      </c>
      <c r="G204" s="374"/>
      <c r="H204" s="374"/>
      <c r="I204" s="374"/>
      <c r="J204" s="374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S16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zoomScale="50" workbookViewId="0">
      <selection activeCell="AO27" sqref="AO2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603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590</v>
      </c>
      <c r="C7" s="284">
        <v>1</v>
      </c>
      <c r="AO7" s="204" t="s">
        <v>590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590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591</v>
      </c>
      <c r="C8" s="284">
        <v>1</v>
      </c>
      <c r="AO8" s="204" t="s">
        <v>591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591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647</v>
      </c>
      <c r="C27" s="284">
        <v>1</v>
      </c>
      <c r="AO27" s="206" t="s">
        <v>647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647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597</v>
      </c>
      <c r="AO36" s="206"/>
      <c r="AP36" s="374" t="s">
        <v>594</v>
      </c>
      <c r="AQ36" s="374"/>
      <c r="AR36" s="374"/>
      <c r="AS36" s="374"/>
      <c r="AT36" s="374"/>
      <c r="AU36" s="374"/>
      <c r="AV36" s="374"/>
      <c r="AW36" s="374"/>
      <c r="AX36" s="374"/>
      <c r="AY36" s="374"/>
      <c r="AZ36" s="374"/>
      <c r="BA36" s="374"/>
      <c r="BB36" s="374"/>
      <c r="BC36" s="374"/>
      <c r="BH36" s="206"/>
      <c r="BI36" s="374" t="s">
        <v>595</v>
      </c>
      <c r="BJ36" s="374"/>
      <c r="BK36" s="374"/>
      <c r="BL36" s="374"/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590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591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647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4" t="s">
        <v>596</v>
      </c>
      <c r="AQ74" s="374"/>
      <c r="AR74" s="374"/>
      <c r="AS74" s="374"/>
      <c r="AT74" s="374"/>
      <c r="AU74" s="374"/>
      <c r="AV74" s="374"/>
      <c r="AW74" s="374"/>
      <c r="AX74" s="374"/>
      <c r="AY74" s="374"/>
      <c r="AZ74" s="374"/>
      <c r="BA74" s="374"/>
      <c r="BB74" s="374"/>
      <c r="BC74" s="374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590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590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591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591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647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647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4" t="s">
        <v>421</v>
      </c>
      <c r="AQ113" s="374"/>
      <c r="AR113" s="374"/>
      <c r="AS113" s="374"/>
      <c r="AT113" s="374"/>
      <c r="AU113" s="374"/>
      <c r="AV113" s="374"/>
      <c r="AW113" s="374"/>
      <c r="AX113" s="374"/>
      <c r="AY113" s="374"/>
      <c r="AZ113" s="374"/>
      <c r="BA113" s="374"/>
      <c r="BB113" s="374"/>
      <c r="BC113" s="374"/>
      <c r="BD113" s="25" t="s">
        <v>473</v>
      </c>
      <c r="BI113" s="374" t="s">
        <v>423</v>
      </c>
      <c r="BJ113" s="374"/>
      <c r="BK113" s="25" t="s">
        <v>488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5"/>
      <c r="D115" s="375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4" t="s">
        <v>472</v>
      </c>
      <c r="AQ115" s="374"/>
      <c r="AR115" s="374"/>
      <c r="AS115" s="374"/>
      <c r="AT115" s="374"/>
      <c r="AU115" s="374"/>
      <c r="AV115" s="374"/>
      <c r="AW115" s="374"/>
      <c r="AX115" s="374"/>
      <c r="AY115" s="374"/>
      <c r="AZ115" s="374"/>
      <c r="BA115" s="374"/>
      <c r="BB115" s="374"/>
      <c r="BC115" s="374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590</v>
      </c>
      <c r="J116" s="207" t="s">
        <v>591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647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4" t="s">
        <v>422</v>
      </c>
      <c r="D131" s="374"/>
      <c r="E131" s="374"/>
      <c r="F131" s="374"/>
      <c r="G131" s="374"/>
      <c r="H131" s="374"/>
      <c r="I131" s="374"/>
      <c r="J131" s="374"/>
      <c r="K131" s="374"/>
      <c r="L131" s="374"/>
      <c r="M131" s="374"/>
      <c r="N131" s="374"/>
      <c r="O131" s="374"/>
      <c r="P131" s="374"/>
      <c r="Q131" s="374"/>
      <c r="R131" s="374"/>
      <c r="S131" s="374"/>
      <c r="T131" s="374"/>
      <c r="U131" s="374"/>
      <c r="V131" s="374"/>
      <c r="W131" s="374"/>
      <c r="X131" s="374"/>
      <c r="Y131" s="374"/>
      <c r="Z131" s="374"/>
      <c r="AA131" s="374"/>
      <c r="AB131" s="374"/>
      <c r="AC131" s="374"/>
      <c r="AD131" s="374"/>
      <c r="AE131" s="374"/>
      <c r="AF131" s="374"/>
      <c r="AG131" s="374"/>
      <c r="AH131" s="374"/>
      <c r="AI131" s="374"/>
      <c r="AJ131" s="374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4" t="s">
        <v>470</v>
      </c>
      <c r="D133" s="374"/>
      <c r="E133" s="374"/>
      <c r="F133" s="374"/>
      <c r="G133" s="374"/>
      <c r="H133" s="374"/>
      <c r="I133" s="374"/>
      <c r="J133" s="374"/>
      <c r="K133" s="374"/>
      <c r="L133" s="374"/>
      <c r="M133" s="374"/>
      <c r="N133" s="374"/>
      <c r="O133" s="374"/>
      <c r="P133" s="374"/>
      <c r="Q133" s="374"/>
      <c r="R133" s="374"/>
      <c r="S133" s="374"/>
      <c r="T133" s="374"/>
      <c r="U133" s="374"/>
      <c r="V133" s="374"/>
      <c r="W133" s="374"/>
      <c r="X133" s="374"/>
      <c r="Y133" s="374"/>
      <c r="Z133" s="374"/>
      <c r="AA133" s="374"/>
      <c r="AB133" s="374"/>
      <c r="AC133" s="374"/>
      <c r="AD133" s="374"/>
      <c r="AE133" s="374"/>
      <c r="AF133" s="374"/>
      <c r="AG133" s="374"/>
      <c r="AH133" s="374"/>
      <c r="AI133" s="374"/>
      <c r="AJ133" s="374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590</v>
      </c>
      <c r="J144" s="207" t="s">
        <v>591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647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593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592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4" t="s">
        <v>57</v>
      </c>
      <c r="D154" s="374"/>
      <c r="E154" s="374"/>
      <c r="F154" s="374"/>
      <c r="G154" s="374"/>
      <c r="H154" s="374"/>
      <c r="I154" s="374"/>
      <c r="J154" s="374"/>
      <c r="K154" s="374"/>
      <c r="L154" s="374"/>
      <c r="M154" s="374"/>
      <c r="N154" s="374"/>
      <c r="O154" s="374"/>
      <c r="P154" s="374"/>
      <c r="Q154" s="374"/>
      <c r="R154" s="374"/>
      <c r="S154" s="374"/>
      <c r="T154" s="374"/>
      <c r="U154" s="374"/>
      <c r="V154" s="374"/>
      <c r="W154" s="374"/>
      <c r="X154" s="374"/>
      <c r="Y154" s="374"/>
      <c r="Z154" s="374"/>
      <c r="AA154" s="374"/>
      <c r="AB154" s="374"/>
      <c r="AC154" s="374"/>
      <c r="AD154" s="374"/>
      <c r="AE154" s="374"/>
      <c r="AF154" s="374"/>
      <c r="AG154" s="374"/>
      <c r="AH154" s="374"/>
      <c r="AI154" s="374"/>
      <c r="AJ154" s="374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4" t="s">
        <v>471</v>
      </c>
      <c r="D156" s="374"/>
      <c r="E156" s="374"/>
      <c r="F156" s="374"/>
      <c r="G156" s="374"/>
      <c r="H156" s="374"/>
      <c r="I156" s="374"/>
      <c r="J156" s="374"/>
      <c r="K156" s="374"/>
      <c r="L156" s="374"/>
      <c r="M156" s="374"/>
      <c r="N156" s="374"/>
      <c r="O156" s="374"/>
      <c r="P156" s="374"/>
      <c r="Q156" s="374"/>
      <c r="R156" s="374"/>
      <c r="S156" s="374"/>
      <c r="T156" s="374"/>
      <c r="U156" s="374"/>
      <c r="V156" s="374"/>
      <c r="W156" s="374"/>
      <c r="X156" s="374"/>
      <c r="Y156" s="374"/>
      <c r="Z156" s="374"/>
      <c r="AA156" s="374"/>
      <c r="AB156" s="374"/>
      <c r="AC156" s="374"/>
      <c r="AD156" s="374"/>
      <c r="AE156" s="374"/>
      <c r="AF156" s="374"/>
      <c r="AG156" s="374"/>
      <c r="AH156" s="374"/>
      <c r="AI156" s="374"/>
      <c r="AJ156" s="374"/>
      <c r="AK156" s="25"/>
      <c r="AL156" s="25"/>
    </row>
    <row r="160" spans="2:42" x14ac:dyDescent="0.2">
      <c r="C160" s="374" t="s">
        <v>468</v>
      </c>
      <c r="D160" s="374"/>
      <c r="E160" s="374"/>
      <c r="F160" s="374"/>
      <c r="G160" s="374"/>
      <c r="H160" s="374"/>
      <c r="I160" s="374"/>
      <c r="J160" s="374"/>
      <c r="K160" s="374"/>
      <c r="L160" s="374"/>
      <c r="M160" s="374"/>
      <c r="N160" s="374"/>
      <c r="O160" s="374"/>
      <c r="P160" s="374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252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647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4" t="s">
        <v>479</v>
      </c>
      <c r="D200" s="374"/>
      <c r="E200" s="374"/>
      <c r="F200" s="374"/>
      <c r="G200" s="374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252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4" t="s">
        <v>423</v>
      </c>
      <c r="AD50" s="374"/>
      <c r="AE50" s="374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4" t="s">
        <v>421</v>
      </c>
      <c r="L53" s="374"/>
      <c r="M53" s="374"/>
      <c r="N53" s="374"/>
      <c r="O53" s="374"/>
      <c r="P53" s="374"/>
      <c r="Q53" s="374"/>
      <c r="R53" s="374"/>
      <c r="S53" s="374"/>
      <c r="T53" s="374"/>
      <c r="U53" s="374"/>
      <c r="V53" s="374"/>
      <c r="W53" s="374"/>
      <c r="AD53" s="25"/>
      <c r="AE53" s="25"/>
      <c r="AF53" s="25"/>
      <c r="AG53" s="25"/>
      <c r="AH53" s="25"/>
      <c r="AI53" s="25"/>
    </row>
    <row r="58" spans="2:35" x14ac:dyDescent="0.2">
      <c r="C58" s="375"/>
      <c r="D58" s="375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4" t="s">
        <v>422</v>
      </c>
      <c r="D73" s="374"/>
      <c r="E73" s="374"/>
      <c r="F73" s="374"/>
      <c r="G73" s="374"/>
      <c r="H73" s="374"/>
      <c r="I73" s="374"/>
      <c r="J73" s="374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4" t="s">
        <v>57</v>
      </c>
      <c r="D92" s="374"/>
      <c r="E92" s="374"/>
      <c r="F92" s="374"/>
      <c r="G92" s="374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3" t="s">
        <v>318</v>
      </c>
      <c r="E2" s="303"/>
      <c r="F2" s="303"/>
      <c r="G2" s="303"/>
      <c r="V2" s="166"/>
    </row>
    <row r="3" spans="2:22" x14ac:dyDescent="0.2">
      <c r="B3" s="3"/>
      <c r="C3" s="3"/>
      <c r="D3" s="399" t="s">
        <v>83</v>
      </c>
      <c r="E3" s="399"/>
      <c r="F3" s="399"/>
      <c r="G3" s="39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79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6" t="s">
        <v>356</v>
      </c>
      <c r="S4" s="376"/>
      <c r="T4" s="376"/>
      <c r="U4" s="376"/>
      <c r="V4" s="166"/>
    </row>
    <row r="5" spans="2:22" ht="14.5" customHeight="1" x14ac:dyDescent="0.2">
      <c r="B5" s="379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6"/>
      <c r="S5" s="376"/>
      <c r="T5" s="376"/>
      <c r="U5" s="376"/>
      <c r="V5" s="166"/>
    </row>
    <row r="6" spans="2:22" x14ac:dyDescent="0.2">
      <c r="B6" s="379"/>
      <c r="C6" s="149" t="s">
        <v>652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6"/>
      <c r="S6" s="376"/>
      <c r="T6" s="376"/>
      <c r="U6" s="376"/>
      <c r="V6" s="166"/>
    </row>
    <row r="7" spans="2:22" ht="16" thickBot="1" x14ac:dyDescent="0.25">
      <c r="B7" s="379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7"/>
      <c r="S7" s="377"/>
      <c r="T7" s="377"/>
      <c r="U7" s="377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6" t="s">
        <v>355</v>
      </c>
      <c r="Q8" s="392"/>
      <c r="R8" s="394" t="s">
        <v>342</v>
      </c>
      <c r="S8" s="395"/>
      <c r="T8" s="380" t="s">
        <v>409</v>
      </c>
      <c r="U8" s="381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6"/>
      <c r="Q9" s="392"/>
      <c r="R9" s="396"/>
      <c r="S9" s="397"/>
      <c r="T9" s="382"/>
      <c r="U9" s="383"/>
      <c r="V9" s="166"/>
    </row>
    <row r="10" spans="2:22" x14ac:dyDescent="0.2">
      <c r="L10" s="3"/>
      <c r="M10" s="3"/>
      <c r="O10" s="166"/>
      <c r="P10" s="376"/>
      <c r="Q10" s="392"/>
      <c r="R10" s="396"/>
      <c r="S10" s="397"/>
      <c r="T10" s="382"/>
      <c r="U10" s="383"/>
      <c r="V10" s="166"/>
    </row>
    <row r="11" spans="2:22" x14ac:dyDescent="0.2">
      <c r="B11" s="3"/>
      <c r="C11" s="3"/>
      <c r="D11" s="303" t="s">
        <v>318</v>
      </c>
      <c r="E11" s="303"/>
      <c r="F11" s="303"/>
      <c r="G11" s="303"/>
      <c r="H11" s="303"/>
      <c r="L11" s="3"/>
      <c r="M11" s="3"/>
      <c r="O11" s="166"/>
      <c r="P11" s="376"/>
      <c r="Q11" s="392"/>
      <c r="R11" s="396"/>
      <c r="S11" s="397"/>
      <c r="T11" s="382"/>
      <c r="U11" s="383"/>
      <c r="V11" s="166"/>
    </row>
    <row r="12" spans="2:22" x14ac:dyDescent="0.2">
      <c r="B12" s="3"/>
      <c r="C12" s="3"/>
      <c r="D12" s="399" t="s">
        <v>83</v>
      </c>
      <c r="E12" s="399"/>
      <c r="F12" s="399"/>
      <c r="G12" s="399"/>
      <c r="H12" s="399"/>
      <c r="L12" s="3"/>
      <c r="M12" s="3"/>
      <c r="O12" s="166"/>
      <c r="P12" s="393" t="s">
        <v>408</v>
      </c>
      <c r="Q12" s="392"/>
      <c r="R12" s="388" t="s">
        <v>317</v>
      </c>
      <c r="S12" s="389"/>
      <c r="T12" s="384" t="s">
        <v>652</v>
      </c>
      <c r="U12" s="385"/>
      <c r="V12" s="166"/>
    </row>
    <row r="13" spans="2:22" ht="14.5" customHeight="1" x14ac:dyDescent="0.2">
      <c r="B13" s="378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6"/>
      <c r="Q13" s="392"/>
      <c r="R13" s="388"/>
      <c r="S13" s="389"/>
      <c r="T13" s="384"/>
      <c r="U13" s="385"/>
      <c r="V13" s="166"/>
    </row>
    <row r="14" spans="2:22" x14ac:dyDescent="0.2">
      <c r="B14" s="378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6"/>
      <c r="Q14" s="392"/>
      <c r="R14" s="388"/>
      <c r="S14" s="389"/>
      <c r="T14" s="384"/>
      <c r="U14" s="385"/>
      <c r="V14" s="166"/>
    </row>
    <row r="15" spans="2:22" ht="16" thickBot="1" x14ac:dyDescent="0.25">
      <c r="B15" s="378"/>
      <c r="C15" s="149" t="s">
        <v>652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6"/>
      <c r="Q15" s="392"/>
      <c r="R15" s="390"/>
      <c r="S15" s="391"/>
      <c r="T15" s="386"/>
      <c r="U15" s="387"/>
      <c r="V15" s="166"/>
    </row>
    <row r="16" spans="2:22" x14ac:dyDescent="0.2">
      <c r="B16" s="378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3" t="s">
        <v>318</v>
      </c>
      <c r="E19" s="303"/>
      <c r="F19" s="303"/>
      <c r="G19" s="303"/>
      <c r="L19" s="3"/>
      <c r="M19" s="3"/>
    </row>
    <row r="20" spans="2:13" x14ac:dyDescent="0.2">
      <c r="B20" s="3"/>
      <c r="C20" s="3"/>
      <c r="D20" s="399" t="s">
        <v>83</v>
      </c>
      <c r="E20" s="399"/>
      <c r="F20" s="399"/>
      <c r="G20" s="399"/>
      <c r="K20" s="3"/>
      <c r="L20" s="3"/>
    </row>
    <row r="21" spans="2:13" x14ac:dyDescent="0.2">
      <c r="B21" s="40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0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00"/>
      <c r="C23" s="149" t="s">
        <v>652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00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8" t="s">
        <v>405</v>
      </c>
      <c r="D30" s="195" t="s">
        <v>81</v>
      </c>
      <c r="E30" s="195" t="s">
        <v>353</v>
      </c>
    </row>
    <row r="31" spans="2:13" x14ac:dyDescent="0.2">
      <c r="B31" s="39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98"/>
      <c r="C32" s="149" t="s">
        <v>652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98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651</v>
      </c>
    </row>
    <row r="38" spans="2:5" ht="18" x14ac:dyDescent="0.25">
      <c r="B38" s="411" t="s">
        <v>650</v>
      </c>
      <c r="C38" s="3">
        <f>E_tot/('Ore-&gt;PI'!FE126/1000)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1" t="s">
        <v>357</v>
      </c>
      <c r="F3" s="401"/>
      <c r="G3" s="401"/>
      <c r="H3"/>
      <c r="I3"/>
      <c r="L3" s="374" t="s">
        <v>449</v>
      </c>
      <c r="M3" s="374"/>
      <c r="N3" s="374"/>
      <c r="P3"/>
      <c r="T3" s="171" t="s">
        <v>448</v>
      </c>
    </row>
    <row r="4" spans="3:20" ht="16" thickBot="1" x14ac:dyDescent="0.25">
      <c r="E4" s="399" t="s">
        <v>11</v>
      </c>
      <c r="F4" s="399"/>
      <c r="G4" s="399"/>
      <c r="H4"/>
      <c r="I4"/>
      <c r="L4" s="399" t="s">
        <v>48</v>
      </c>
      <c r="M4" s="399"/>
      <c r="N4" s="399"/>
      <c r="P4"/>
      <c r="T4" s="3" t="s">
        <v>48</v>
      </c>
    </row>
    <row r="5" spans="3:20" ht="14.5" customHeight="1" thickBot="1" x14ac:dyDescent="0.25">
      <c r="C5" s="379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79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79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4" t="s">
        <v>449</v>
      </c>
      <c r="M9" s="374"/>
      <c r="N9" s="374"/>
      <c r="O9" s="374"/>
    </row>
    <row r="10" spans="3:20" x14ac:dyDescent="0.2">
      <c r="E10" s="401" t="s">
        <v>357</v>
      </c>
      <c r="F10" s="401"/>
      <c r="L10" s="399" t="s">
        <v>48</v>
      </c>
      <c r="M10" s="399"/>
      <c r="N10" s="399"/>
      <c r="O10" s="399"/>
    </row>
    <row r="11" spans="3:20" x14ac:dyDescent="0.2">
      <c r="E11" s="399" t="s">
        <v>11</v>
      </c>
      <c r="F11" s="39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8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8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8"/>
      <c r="D14" s="155" t="s">
        <v>23</v>
      </c>
      <c r="E14" s="3" t="s">
        <v>99</v>
      </c>
      <c r="F14" s="3">
        <f>Kiln_CO2Waste</f>
        <v>478.57864826468187</v>
      </c>
      <c r="L14" s="374" t="s">
        <v>449</v>
      </c>
      <c r="M14" s="374"/>
      <c r="N14" s="374"/>
    </row>
    <row r="15" spans="3:20" x14ac:dyDescent="0.2">
      <c r="C15" s="378"/>
      <c r="D15" s="3" t="s">
        <v>19</v>
      </c>
      <c r="E15" s="17">
        <f>SUM(E13:E14)</f>
        <v>0</v>
      </c>
      <c r="F15" s="17">
        <f>SUM(F13:F14)</f>
        <v>483.56340080977998</v>
      </c>
      <c r="L15" s="399" t="s">
        <v>48</v>
      </c>
      <c r="M15" s="399"/>
      <c r="N15" s="39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4" t="s">
        <v>449</v>
      </c>
      <c r="M19" s="374"/>
    </row>
    <row r="20" spans="3:16" x14ac:dyDescent="0.2">
      <c r="C20" s="400" t="s">
        <v>354</v>
      </c>
      <c r="E20" s="156" t="s">
        <v>351</v>
      </c>
      <c r="L20" s="399" t="s">
        <v>48</v>
      </c>
      <c r="M20" s="399"/>
    </row>
    <row r="21" spans="3:16" ht="14.5" customHeight="1" x14ac:dyDescent="0.2">
      <c r="C21" s="40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0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0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2" t="s">
        <v>70</v>
      </c>
      <c r="I2" s="302"/>
      <c r="J2" s="302"/>
      <c r="K2" s="302"/>
      <c r="L2" s="302"/>
      <c r="M2" s="30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2" t="s">
        <v>74</v>
      </c>
      <c r="I3" s="302"/>
      <c r="J3" s="302"/>
      <c r="K3" s="13"/>
      <c r="L3" s="306" t="s">
        <v>75</v>
      </c>
      <c r="M3" s="306"/>
      <c r="N3" s="7"/>
      <c r="AN3" s="409" t="s">
        <v>78</v>
      </c>
      <c r="AO3" s="409"/>
      <c r="AP3" s="409"/>
      <c r="AQ3" s="409"/>
      <c r="AR3" s="409"/>
      <c r="AS3" s="409"/>
      <c r="AT3" s="409"/>
      <c r="AU3" s="409"/>
      <c r="AV3" s="409"/>
      <c r="AW3" s="409"/>
      <c r="AX3" s="409"/>
      <c r="AY3" s="409"/>
      <c r="AZ3" s="409"/>
      <c r="BA3" s="409"/>
      <c r="BB3" s="409"/>
      <c r="BC3" s="409"/>
      <c r="BD3" s="409"/>
      <c r="BE3" s="409"/>
      <c r="BF3" s="409"/>
      <c r="BG3" s="409"/>
      <c r="BH3" s="409"/>
      <c r="BI3" s="409"/>
      <c r="BJ3" s="409"/>
      <c r="BK3" s="409"/>
    </row>
    <row r="4" spans="3:69" ht="17" x14ac:dyDescent="0.25">
      <c r="C4" s="13" t="s">
        <v>11</v>
      </c>
      <c r="D4" s="13" t="s">
        <v>76</v>
      </c>
      <c r="E4" s="13"/>
      <c r="F4" s="13"/>
      <c r="AN4" s="409"/>
      <c r="AO4" s="409"/>
      <c r="AP4" s="409"/>
      <c r="AQ4" s="409"/>
      <c r="AR4" s="409"/>
      <c r="AS4" s="409"/>
      <c r="AT4" s="409"/>
      <c r="AU4" s="409"/>
      <c r="AV4" s="409"/>
      <c r="AW4" s="409"/>
      <c r="AX4" s="409"/>
      <c r="AY4" s="409"/>
      <c r="AZ4" s="409"/>
      <c r="BA4" s="409"/>
      <c r="BB4" s="409"/>
      <c r="BC4" s="409"/>
      <c r="BD4" s="409"/>
      <c r="BE4" s="409"/>
      <c r="BF4" s="409"/>
      <c r="BG4" s="409"/>
      <c r="BH4" s="409"/>
      <c r="BI4" s="409"/>
      <c r="BJ4" s="409"/>
      <c r="BK4" s="40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2"/>
      <c r="J5" s="302"/>
      <c r="K5" s="302"/>
      <c r="L5" s="302"/>
      <c r="M5" s="302"/>
      <c r="AN5" s="409"/>
      <c r="AO5" s="409"/>
      <c r="AP5" s="409"/>
      <c r="AQ5" s="409"/>
      <c r="AR5" s="409"/>
      <c r="AS5" s="409"/>
      <c r="AT5" s="409"/>
      <c r="AU5" s="409"/>
      <c r="AV5" s="409"/>
      <c r="AW5" s="409"/>
      <c r="AX5" s="409"/>
      <c r="AY5" s="409"/>
      <c r="AZ5" s="409"/>
      <c r="BA5" s="409"/>
      <c r="BB5" s="409"/>
      <c r="BC5" s="409"/>
      <c r="BD5" s="409"/>
      <c r="BE5" s="409"/>
      <c r="BF5" s="409"/>
      <c r="BG5" s="409"/>
      <c r="BH5" s="409"/>
      <c r="BI5" s="409"/>
      <c r="BJ5" s="409"/>
      <c r="BK5" s="40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8">
        <v>6</v>
      </c>
      <c r="BJ10" s="408"/>
      <c r="BK10" s="408"/>
      <c r="BL10" s="408"/>
      <c r="BM10" s="408"/>
      <c r="BN10" s="408"/>
      <c r="BO10" s="408"/>
      <c r="BP10" s="408"/>
      <c r="BQ10" s="408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8"/>
      <c r="BJ11" s="408"/>
      <c r="BK11" s="408"/>
      <c r="BL11" s="408"/>
      <c r="BM11" s="408"/>
      <c r="BN11" s="408"/>
      <c r="BO11" s="408"/>
      <c r="BP11" s="408"/>
      <c r="BQ11" s="40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5" t="s">
        <v>113</v>
      </c>
    </row>
    <row r="18" spans="3:87" ht="18.5" customHeight="1" x14ac:dyDescent="0.25">
      <c r="BI18" s="405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5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3">
        <v>1</v>
      </c>
      <c r="D28" s="403"/>
      <c r="E28" s="403"/>
      <c r="F28" s="403"/>
      <c r="G28" s="403"/>
      <c r="H28" s="403"/>
      <c r="I28" s="403"/>
      <c r="J28" s="403"/>
      <c r="K28" s="403"/>
      <c r="L28" s="403"/>
      <c r="M28" s="403"/>
      <c r="N28" s="403"/>
      <c r="O28" s="403"/>
      <c r="P28" s="1"/>
      <c r="Q28" s="1"/>
      <c r="R28" s="1"/>
      <c r="S28" s="1"/>
      <c r="T28" s="1"/>
      <c r="U28" s="1"/>
      <c r="V28" s="1"/>
      <c r="W28" s="402">
        <v>3</v>
      </c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3">
        <v>4</v>
      </c>
      <c r="AU28" s="403"/>
      <c r="AV28" s="403"/>
      <c r="AW28" s="403"/>
      <c r="AX28" s="403"/>
      <c r="AY28" s="403"/>
      <c r="AZ28" s="403"/>
      <c r="BA28" s="403"/>
      <c r="BB28" s="403"/>
      <c r="BC28" s="403"/>
      <c r="BD28" s="403"/>
      <c r="BE28" s="403"/>
      <c r="BF28" s="403"/>
      <c r="BG28" s="403"/>
      <c r="BH28" s="403"/>
      <c r="BI28" s="403"/>
      <c r="BT28" s="403">
        <v>5</v>
      </c>
      <c r="BU28" s="403"/>
      <c r="BV28" s="403"/>
      <c r="BW28" s="403"/>
      <c r="BX28" s="403"/>
      <c r="BY28" s="403"/>
      <c r="BZ28" s="403"/>
      <c r="CA28" s="403"/>
      <c r="CB28" s="403"/>
      <c r="CC28" s="403"/>
      <c r="CD28" s="403"/>
      <c r="CE28" s="403"/>
      <c r="CF28" s="403"/>
      <c r="CG28" s="403"/>
      <c r="CH28" s="403"/>
      <c r="CI28" s="403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7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7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6" t="s">
        <v>80</v>
      </c>
      <c r="AK37" s="406"/>
      <c r="AL37" s="406"/>
      <c r="AM37" s="406"/>
      <c r="AN37" s="406"/>
      <c r="AO37" s="40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6" t="s">
        <v>81</v>
      </c>
      <c r="S38" s="406"/>
      <c r="T38" s="406"/>
      <c r="U38" s="40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6"/>
      <c r="AK38" s="406"/>
      <c r="AL38" s="406"/>
      <c r="AM38" s="406"/>
      <c r="AN38" s="406"/>
      <c r="AO38" s="40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6" t="s">
        <v>98</v>
      </c>
      <c r="BM38" s="406"/>
      <c r="BN38" s="406"/>
      <c r="BO38" s="40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6"/>
      <c r="S39" s="406"/>
      <c r="T39" s="406"/>
      <c r="U39" s="40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6"/>
      <c r="AK39" s="406"/>
      <c r="AL39" s="406"/>
      <c r="AM39" s="406"/>
      <c r="AN39" s="406"/>
      <c r="AO39" s="406"/>
      <c r="AP39" s="51"/>
      <c r="AQ39" s="51"/>
      <c r="AR39" s="1"/>
      <c r="AS39" s="1"/>
      <c r="AT39" s="1"/>
      <c r="AU39" s="1"/>
      <c r="AV39" s="1"/>
      <c r="AW39" s="1"/>
      <c r="AX39" s="1"/>
      <c r="BL39" s="406"/>
      <c r="BM39" s="406"/>
      <c r="BN39" s="406"/>
      <c r="BO39" s="40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6"/>
      <c r="S40" s="406"/>
      <c r="T40" s="406"/>
      <c r="U40" s="40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6"/>
      <c r="AK40" s="406"/>
      <c r="AL40" s="406"/>
      <c r="AM40" s="406"/>
      <c r="AN40" s="406"/>
      <c r="AO40" s="406"/>
      <c r="AP40" s="51"/>
      <c r="AQ40" s="51"/>
      <c r="AR40" s="1"/>
      <c r="AS40" s="56"/>
      <c r="AT40" s="1"/>
      <c r="AU40" s="1"/>
      <c r="AV40" s="1"/>
      <c r="AW40" s="1"/>
      <c r="AX40" s="1"/>
      <c r="BL40" s="406"/>
      <c r="BM40" s="406"/>
      <c r="BN40" s="406"/>
      <c r="BO40" s="406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6"/>
      <c r="AK41" s="406"/>
      <c r="AL41" s="406"/>
      <c r="AM41" s="406"/>
      <c r="AN41" s="406"/>
      <c r="AO41" s="406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62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6"/>
      <c r="AK42" s="406"/>
      <c r="AL42" s="406"/>
      <c r="AM42" s="406"/>
      <c r="AN42" s="406"/>
      <c r="AO42" s="406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63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4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4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4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4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4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2">
        <v>2</v>
      </c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2"/>
      <c r="O57" s="40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3" t="s">
        <v>318</v>
      </c>
      <c r="E4" s="303"/>
      <c r="F4" s="303"/>
      <c r="G4" s="303"/>
      <c r="H4" s="166"/>
      <c r="I4" s="166"/>
      <c r="P4" s="166"/>
      <c r="Q4" s="166"/>
      <c r="R4" s="166"/>
      <c r="S4" s="376" t="s">
        <v>356</v>
      </c>
      <c r="T4" s="376"/>
      <c r="U4" s="376"/>
      <c r="V4" s="376"/>
      <c r="W4" s="166"/>
    </row>
    <row r="5" spans="1:23" x14ac:dyDescent="0.2">
      <c r="A5" s="166"/>
      <c r="B5" s="168"/>
      <c r="C5" s="168"/>
      <c r="D5" s="399" t="s">
        <v>83</v>
      </c>
      <c r="E5" s="399"/>
      <c r="F5" s="399"/>
      <c r="G5" s="399"/>
      <c r="H5" s="166"/>
      <c r="I5" s="166"/>
      <c r="P5" s="166"/>
      <c r="Q5" s="166"/>
      <c r="R5" s="166"/>
      <c r="S5" s="376"/>
      <c r="T5" s="376"/>
      <c r="U5" s="376"/>
      <c r="V5" s="376"/>
      <c r="W5" s="166"/>
    </row>
    <row r="6" spans="1:23" ht="15" customHeight="1" x14ac:dyDescent="0.2">
      <c r="A6" s="166"/>
      <c r="B6" s="379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6"/>
      <c r="T6" s="376"/>
      <c r="U6" s="376"/>
      <c r="V6" s="376"/>
      <c r="W6" s="166"/>
    </row>
    <row r="7" spans="1:23" ht="16" thickBot="1" x14ac:dyDescent="0.25">
      <c r="A7" s="166"/>
      <c r="B7" s="379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7"/>
      <c r="T7" s="377"/>
      <c r="U7" s="377"/>
      <c r="V7" s="377"/>
      <c r="W7" s="166"/>
    </row>
    <row r="8" spans="1:23" x14ac:dyDescent="0.2">
      <c r="A8" s="166"/>
      <c r="B8" s="379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6" t="s">
        <v>355</v>
      </c>
      <c r="R8" s="392"/>
      <c r="S8" s="394" t="s">
        <v>342</v>
      </c>
      <c r="T8" s="395"/>
      <c r="U8" s="380" t="s">
        <v>409</v>
      </c>
      <c r="V8" s="381"/>
      <c r="W8" s="166"/>
    </row>
    <row r="9" spans="1:23" x14ac:dyDescent="0.2">
      <c r="A9" s="166"/>
      <c r="B9" s="379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6"/>
      <c r="R9" s="392"/>
      <c r="S9" s="396"/>
      <c r="T9" s="397"/>
      <c r="U9" s="382"/>
      <c r="V9" s="383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6"/>
      <c r="R10" s="392"/>
      <c r="S10" s="396"/>
      <c r="T10" s="397"/>
      <c r="U10" s="382"/>
      <c r="V10" s="383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6"/>
      <c r="R11" s="392"/>
      <c r="S11" s="396"/>
      <c r="T11" s="397"/>
      <c r="U11" s="382"/>
      <c r="V11" s="383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0" t="s">
        <v>408</v>
      </c>
      <c r="R12" s="392"/>
      <c r="S12" s="388" t="s">
        <v>317</v>
      </c>
      <c r="T12" s="389"/>
      <c r="U12" s="384" t="s">
        <v>343</v>
      </c>
      <c r="V12" s="385"/>
      <c r="W12" s="166"/>
    </row>
    <row r="13" spans="1:23" x14ac:dyDescent="0.2">
      <c r="A13" s="166"/>
      <c r="B13" s="168"/>
      <c r="C13" s="168"/>
      <c r="D13" s="303" t="s">
        <v>318</v>
      </c>
      <c r="E13" s="303"/>
      <c r="F13" s="303"/>
      <c r="G13" s="303"/>
      <c r="H13" s="303"/>
      <c r="I13" s="166"/>
      <c r="P13" s="166"/>
      <c r="Q13" s="376"/>
      <c r="R13" s="392"/>
      <c r="S13" s="388"/>
      <c r="T13" s="389"/>
      <c r="U13" s="384"/>
      <c r="V13" s="385"/>
      <c r="W13" s="166"/>
    </row>
    <row r="14" spans="1:23" ht="15" customHeight="1" x14ac:dyDescent="0.2">
      <c r="A14" s="166"/>
      <c r="B14" s="168"/>
      <c r="C14" s="168"/>
      <c r="D14" s="399" t="s">
        <v>83</v>
      </c>
      <c r="E14" s="399"/>
      <c r="F14" s="399"/>
      <c r="G14" s="399"/>
      <c r="H14" s="399"/>
      <c r="I14" s="166"/>
      <c r="P14" s="166"/>
      <c r="Q14" s="376"/>
      <c r="R14" s="392"/>
      <c r="S14" s="388"/>
      <c r="T14" s="389"/>
      <c r="U14" s="384"/>
      <c r="V14" s="385"/>
      <c r="W14" s="166"/>
    </row>
    <row r="15" spans="1:23" ht="16" thickBot="1" x14ac:dyDescent="0.25">
      <c r="A15" s="166"/>
      <c r="B15" s="378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6"/>
      <c r="R15" s="392"/>
      <c r="S15" s="390"/>
      <c r="T15" s="391"/>
      <c r="U15" s="386"/>
      <c r="V15" s="387"/>
      <c r="W15" s="166"/>
    </row>
    <row r="16" spans="1:23" x14ac:dyDescent="0.2">
      <c r="A16" s="166"/>
      <c r="B16" s="378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8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8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3" t="s">
        <v>318</v>
      </c>
      <c r="E21" s="303"/>
      <c r="F21" s="303"/>
      <c r="G21" s="303"/>
      <c r="H21" s="166"/>
      <c r="I21" s="166"/>
    </row>
    <row r="22" spans="1:12" ht="15" customHeight="1" x14ac:dyDescent="0.2">
      <c r="A22" s="166"/>
      <c r="B22" s="168"/>
      <c r="C22" s="168"/>
      <c r="D22" s="399" t="s">
        <v>83</v>
      </c>
      <c r="E22" s="399"/>
      <c r="F22" s="399"/>
      <c r="G22" s="399"/>
      <c r="H22" s="166"/>
      <c r="I22" s="166"/>
    </row>
    <row r="23" spans="1:12" x14ac:dyDescent="0.2">
      <c r="A23" s="166"/>
      <c r="B23" s="40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0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00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00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9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8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98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2025-07-08T16:13:14Z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