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ReboundPaper2019/data/"/>
    </mc:Choice>
  </mc:AlternateContent>
  <xr:revisionPtr revIDLastSave="0" documentId="13_ncr:1_{8AC47792-279A-A34D-BC72-10297135F249}" xr6:coauthVersionLast="44" xr6:coauthVersionMax="44" xr10:uidLastSave="{00000000-0000-0000-0000-000000000000}"/>
  <bookViews>
    <workbookView xWindow="0" yWindow="460" windowWidth="28800" windowHeight="17540" activeTab="3" xr2:uid="{D5A3B5ED-380C-904B-9F1C-82A1AD5F55AA}"/>
  </bookViews>
  <sheets>
    <sheet name="Meta" sheetId="4" r:id="rId1"/>
    <sheet name="Conversion Factors" sheetId="3" r:id="rId2"/>
    <sheet name="Economic data" sheetId="2" r:id="rId3"/>
    <sheet name="Project data" sheetId="1" r:id="rId4"/>
    <sheet name="Light" sheetId="5" r:id="rId5"/>
  </sheets>
  <definedNames>
    <definedName name="MJ_per_ktoe">'Conversion Factors'!$B$2</definedName>
    <definedName name="MJ_per_kWhr">'Conversion Factors'!$B$3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J2" i="1"/>
  <c r="B58" i="5"/>
  <c r="B60" i="5"/>
  <c r="B30" i="5"/>
  <c r="H2" i="1" s="1"/>
  <c r="B28" i="5"/>
  <c r="I2" i="1" s="1"/>
  <c r="G2" i="1"/>
  <c r="F2" i="1"/>
  <c r="E2" i="1"/>
  <c r="D2" i="1"/>
  <c r="B49" i="5" l="1"/>
  <c r="B22" i="5"/>
  <c r="B20" i="5"/>
  <c r="L2" i="1"/>
  <c r="B56" i="5"/>
  <c r="B57" i="5" s="1"/>
  <c r="B29" i="5"/>
  <c r="B18" i="5"/>
  <c r="B11" i="5" l="1"/>
  <c r="B27" i="5"/>
  <c r="B44" i="5"/>
  <c r="B38" i="5"/>
  <c r="B6" i="5"/>
  <c r="C2" i="1" s="1"/>
  <c r="C2" i="2"/>
  <c r="B47" i="5" l="1"/>
  <c r="B59" i="5"/>
  <c r="B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tc={CCD4E8CF-66CA-9A43-BEB3-4ADCD767A0F4}</author>
    <author>tc={163B1487-8EB5-C74D-BB80-099EE5DECE5E}</author>
    <author>tc={C9AAF3F9-AB53-B74F-AAB3-18867750431D}</author>
    <author>tc={EDB7354F-9C95-8646-AA76-D4E19F4DD586}</author>
  </authors>
  <commentList>
    <comment ref="A1" authorId="0" shapeId="0" xr:uid="{CCD4E8CF-66CA-9A43-BEB3-4ADCD767A0F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Marginal Propensity to Consume [-]</t>
        </r>
      </text>
    </comment>
    <comment ref="B1" authorId="1" shapeId="0" xr:uid="{163B1487-8EB5-C74D-BB80-099EE5DECE5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Reserve Rate in the U.S. [-]</t>
        </r>
      </text>
    </comment>
    <comment ref="C1" authorId="2" shapeId="0" xr:uid="{C9AAF3F9-AB53-B74F-AAB3-18867750431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Energy total final consumption for the US in 2016 [MJ]. Source: IEA extended energy balances 2018.</t>
        </r>
      </text>
    </comment>
    <comment ref="D1" authorId="3" shapeId="0" xr:uid="{EDB7354F-9C95-8646-AA76-D4E19F4DD58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U.S. Gross Domestic Product [2016 USD]. Source: Bureau of Economic Analysis, National income and product accounts, Ta- ble 1.1.5. Gross Domestic Product (https://apps.bea.gov/iTable/iTable.cfm?reqid=19&amp;step=2)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tc={8F9C5BBE-53F8-BF46-AE84-E7DFA054348B}</author>
    <author>tc={19F8E058-A8E5-854A-B0B8-AF68F743BEC5}</author>
    <author>tc={5AD6B710-EB47-624A-8A2B-FFA78E02B50F}</author>
  </authors>
  <commentList>
    <comment ref="C1" authorId="0" shapeId="0" xr:uid="{8F9C5BBE-53F8-BF46-AE84-E7DFA054348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Price of final energy [$/MJ]</t>
        </r>
      </text>
    </comment>
    <comment ref="D1" authorId="1" shapeId="0" xr:uid="{19F8E058-A8E5-854A-B0B8-AF68F743BEC5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Lifetime cost of final energy over the lifetime of the device in base case.</t>
        </r>
      </text>
    </comment>
    <comment ref="G1" authorId="2" shapeId="0" xr:uid="{5AD6B710-EB47-624A-8A2B-FFA78E02B50F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Lifetime cost of final energy for the energy efficient case.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tc={8A4A3D01-E799-5040-9A80-B09F68D5AC04}</author>
    <author>tc={AD5239DB-E9DD-DA4E-B1B9-11F2751D8B5F}</author>
    <author>tc={CB3A4D37-2BE9-2B40-8B52-36B3DA26E41C}</author>
  </authors>
  <commentList>
    <comment ref="B22" authorId="0" shapeId="0" xr:uid="{8A4A3D01-E799-5040-9A80-B09F68D5AC04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Includes replacement cost</t>
        </r>
      </text>
    </comment>
    <comment ref="B49" authorId="1" shapeId="0" xr:uid="{AD5239DB-E9DD-DA4E-B1B9-11F2751D8B5F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Includes replacement cost</t>
        </r>
      </text>
    </comment>
    <comment ref="B55" authorId="2" shapeId="0" xr:uid="{CB3A4D37-2BE9-2B40-8B52-36B3DA26E41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Ratio of embodied energy in LED vs. incandescent lights. [-]</t>
        </r>
      </text>
    </comment>
  </commentList>
</comments>
</file>

<file path=xl/sharedStrings.xml><?xml version="1.0" encoding="utf-8"?>
<sst xmlns="http://schemas.openxmlformats.org/spreadsheetml/2006/main" count="95" uniqueCount="55">
  <si>
    <t>People</t>
  </si>
  <si>
    <t>Example</t>
  </si>
  <si>
    <t>Re_dev</t>
  </si>
  <si>
    <t>MPC</t>
  </si>
  <si>
    <t>RR</t>
  </si>
  <si>
    <t>TFC</t>
  </si>
  <si>
    <t>GDP</t>
  </si>
  <si>
    <t>p_E_f</t>
  </si>
  <si>
    <t>Light</t>
  </si>
  <si>
    <t>Car</t>
  </si>
  <si>
    <t>MJ_per_ktoe</t>
  </si>
  <si>
    <t>Electricity price</t>
  </si>
  <si>
    <t>$/kW-hr</t>
  </si>
  <si>
    <t>MJ_per_kWhr</t>
  </si>
  <si>
    <t>$/MJ</t>
  </si>
  <si>
    <t>Final energy price (p_E_f)</t>
  </si>
  <si>
    <t>$/bulb</t>
  </si>
  <si>
    <t>$/24 bulbs</t>
  </si>
  <si>
    <t>https://www.amazon.com/SYLVANIA-General-Lighting-74765-Equivalent/dp/B0758GXHQK?psc=1&amp;SubscriptionId=AKIAILSHYYTFIVPWUY6Q&amp;tag=duckduckgo-d-20&amp;linkCode=xm2&amp;camp=2025&amp;creative=165953&amp;creativeASIN=B0758GXHQK</t>
  </si>
  <si>
    <t>BASE</t>
  </si>
  <si>
    <t>Energy Efficient</t>
  </si>
  <si>
    <t>$/16 bulbs</t>
  </si>
  <si>
    <t>Lifetime</t>
  </si>
  <si>
    <t>hours</t>
  </si>
  <si>
    <t>Power draw</t>
  </si>
  <si>
    <t>W</t>
  </si>
  <si>
    <t>$/year</t>
  </si>
  <si>
    <t>Ann energy cost</t>
  </si>
  <si>
    <t>Usage</t>
  </si>
  <si>
    <t>hours/day</t>
  </si>
  <si>
    <t>yr</t>
  </si>
  <si>
    <t>Embodied energy</t>
  </si>
  <si>
    <t>http://www.thewatt.com/?q=node/175</t>
  </si>
  <si>
    <t>years</t>
  </si>
  <si>
    <t>hrs/day</t>
  </si>
  <si>
    <t>Ann op cost</t>
  </si>
  <si>
    <t>$/yr</t>
  </si>
  <si>
    <t>kW-hr/yr</t>
  </si>
  <si>
    <t>https://www.amazon.com/60-Watt-Reveal-Crystal-Clear-6-Pack/dp/B071Y48R19/ref=sr_1_11?keywords=60+watt+a19+incandescent+bulbs&amp;qid=1566159243&amp;s=gateway&amp;sr=8-11</t>
  </si>
  <si>
    <t>MJ/yr</t>
  </si>
  <si>
    <t>–</t>
  </si>
  <si>
    <t>Emb enrg rat</t>
  </si>
  <si>
    <t>Emb enrg</t>
  </si>
  <si>
    <t>kW-hr/bulb</t>
  </si>
  <si>
    <t>C_install</t>
  </si>
  <si>
    <t>Repl cost</t>
  </si>
  <si>
    <t>C_repl_base</t>
  </si>
  <si>
    <t>C_energy_base</t>
  </si>
  <si>
    <t>C_energy_EE</t>
  </si>
  <si>
    <t>C_repl_EE</t>
  </si>
  <si>
    <t>E_f_energy_base</t>
  </si>
  <si>
    <t>E_f_energy_EE</t>
  </si>
  <si>
    <t>E_f_emb_base</t>
  </si>
  <si>
    <t>E_f_emb_EE</t>
  </si>
  <si>
    <t>Heun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</si>
</sst>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19</xdr:col>
      <xdr:colOff>406400</xdr:colOff>
      <xdr:row>78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6FD54D-EDA1-5440-A3D4-A074E4D0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7900" y="2844800"/>
          <a:ext cx="12788900" cy="87757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807502</xdr:colOff>
      <xdr:row>7</xdr:row>
      <xdr:rowOff>317500</xdr:rowOff>
    </xdr:from>
    <xdr:to>
      <xdr:col>21</xdr:col>
      <xdr:colOff>88899</xdr:colOff>
      <xdr:row>27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9E9050-21D1-2747-AC55-BAAF909C2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1402" y="1739900"/>
          <a:ext cx="3408897" cy="39243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7</xdr:col>
      <xdr:colOff>152401</xdr:colOff>
      <xdr:row>20</xdr:row>
      <xdr:rowOff>188661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EB6739-895A-B941-B93C-2D731CE7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7901" y="1955800"/>
          <a:ext cx="2628900" cy="242386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9</xdr:row>
      <xdr:rowOff>0</xdr:rowOff>
    </xdr:from>
    <xdr:to>
      <xdr:col>10</xdr:col>
      <xdr:colOff>353963</xdr:colOff>
      <xdr:row>20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C15B2C-7D74-A14D-B8E7-A6A713160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1100" y="1955800"/>
          <a:ext cx="2563763" cy="2349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46ED2D70-607F-3A4D-B441-2D3E787D417A}" userId="S::mkh2@calvin.edu::790ed012-1f73-4faf-8a49-cb7986d898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18T18:36:31.13" personId="{46ED2D70-607F-3A4D-B441-2D3E787D417A}" id="{CCD4E8CF-66CA-9A43-BEB3-4ADCD767A0F4}">
    <text>Marginal Propensity to Consume [-]</text>
  </threadedComment>
  <threadedComment ref="B1" dT="2019-08-18T18:36:14.42" personId="{46ED2D70-607F-3A4D-B441-2D3E787D417A}" id="{163B1487-8EB5-C74D-BB80-099EE5DECE5E}">
    <text>Reserve Rate in the U.S. [-]</text>
  </threadedComment>
  <threadedComment ref="C1" dT="2019-08-18T18:35:59.67" personId="{46ED2D70-607F-3A4D-B441-2D3E787D417A}" id="{C9AAF3F9-AB53-B74F-AAB3-18867750431D}">
    <text>Energy total final consumption for the US in 2016 [MJ]. Source: IEA extended energy balances 2018.</text>
  </threadedComment>
  <threadedComment ref="D1" dT="2019-08-18T18:37:44.90" personId="{46ED2D70-607F-3A4D-B441-2D3E787D417A}" id="{EDB7354F-9C95-8646-AA76-D4E19F4DD586}">
    <text>U.S. Gross Domestic Product [2016 USD]. Source: Bureau of Economic Analysis, National income and product accounts, Ta- ble 1.1.5. Gross Domestic Product (https://apps.bea.gov/iTable/iTable.cfm?reqid=19&amp;step=2)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8-18T18:32:24.07" personId="{46ED2D70-607F-3A4D-B441-2D3E787D417A}" id="{8F9C5BBE-53F8-BF46-AE84-E7DFA054348B}">
    <text>Price of final energy [$/MJ]</text>
  </threadedComment>
  <threadedComment ref="D1" dT="2019-08-18T18:30:33.55" personId="{46ED2D70-607F-3A4D-B441-2D3E787D417A}" id="{19F8E058-A8E5-854A-B0B8-AF68F743BEC5}">
    <text>Lifetime cost of final energy over the lifetime of the device in base case.</text>
  </threadedComment>
  <threadedComment ref="E1" dT="2019-08-18T18:31:23.49" personId="{46ED2D70-607F-3A4D-B441-2D3E787D417A}" id="{5AD6B710-EB47-624A-8A2B-FFA78E02B50F}">
    <text>Lifetime cost of final energy for the energy efficient case.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2" dT="2019-08-18T19:47:50.57" personId="{46ED2D70-607F-3A4D-B441-2D3E787D417A}" id="{8A4A3D01-E799-5040-9A80-B09F68D5AC04}">
    <text>Includes replacement cost</text>
  </threadedComment>
  <threadedComment ref="B47" dT="2019-08-18T19:47:41.02" personId="{46ED2D70-607F-3A4D-B441-2D3E787D417A}" id="{AD5239DB-E9DD-DA4E-B1B9-11F2751D8B5F}">
    <text>Includes replacement cost</text>
  </threadedComment>
  <threadedComment ref="B53" dT="2019-08-18T20:45:26.76" personId="{46ED2D70-607F-3A4D-B441-2D3E787D417A}" id="{CB3A4D37-2BE9-2B40-8B52-36B3DA26E41C}">
    <text>Ratio of embodied energy in LED vs. incandescent lights. [-]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CFF3-A260-BC45-BF73-A60387FE7C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2585-A351-C34A-B3E2-BAAF99BC71ED}">
  <dimension ref="A2:B3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10</v>
      </c>
      <c r="B2">
        <v>41868000</v>
      </c>
    </row>
    <row r="3" spans="1:2" x14ac:dyDescent="0.2">
      <c r="A3" t="s">
        <v>13</v>
      </c>
      <c r="B3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336A-F271-1942-B809-1333D9C652B1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0.7</v>
      </c>
      <c r="B2">
        <v>0.1</v>
      </c>
      <c r="C2">
        <f>1515035 * MJ_per_ktoe</f>
        <v>63431485380000</v>
      </c>
      <c r="D2" s="1">
        <v>18707200000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5772-6A23-A140-A535-BB781130470A}">
  <dimension ref="A1:L3"/>
  <sheetViews>
    <sheetView tabSelected="1" workbookViewId="0">
      <selection activeCell="K2" sqref="K2"/>
    </sheetView>
  </sheetViews>
  <sheetFormatPr baseColWidth="10" defaultRowHeight="16" x14ac:dyDescent="0.2"/>
  <cols>
    <col min="4" max="4" width="13.5" bestFit="1" customWidth="1"/>
    <col min="5" max="5" width="11.1640625" bestFit="1" customWidth="1"/>
    <col min="6" max="6" width="11.6640625" bestFit="1" customWidth="1"/>
    <col min="7" max="7" width="12.1640625" bestFit="1" customWidth="1"/>
    <col min="8" max="8" width="15.1640625" bestFit="1" customWidth="1"/>
    <col min="9" max="10" width="13.33203125" bestFit="1" customWidth="1"/>
    <col min="11" max="11" width="11.5" bestFit="1" customWidth="1"/>
  </cols>
  <sheetData>
    <row r="1" spans="1:12" x14ac:dyDescent="0.2">
      <c r="A1" t="s">
        <v>0</v>
      </c>
      <c r="B1" t="s">
        <v>1</v>
      </c>
      <c r="C1" t="s">
        <v>7</v>
      </c>
      <c r="D1" t="s">
        <v>47</v>
      </c>
      <c r="E1" t="s">
        <v>46</v>
      </c>
      <c r="F1" t="s">
        <v>48</v>
      </c>
      <c r="G1" t="s">
        <v>49</v>
      </c>
      <c r="H1" t="s">
        <v>50</v>
      </c>
      <c r="I1" t="s">
        <v>52</v>
      </c>
      <c r="J1" t="s">
        <v>51</v>
      </c>
      <c r="K1" t="s">
        <v>53</v>
      </c>
      <c r="L1" t="s">
        <v>2</v>
      </c>
    </row>
    <row r="2" spans="1:12" x14ac:dyDescent="0.2">
      <c r="A2" t="s">
        <v>54</v>
      </c>
      <c r="B2" t="s">
        <v>8</v>
      </c>
      <c r="C2">
        <f>Light!B6</f>
        <v>3.0555555555555555E-2</v>
      </c>
      <c r="D2">
        <f>Light!B15</f>
        <v>7.23</v>
      </c>
      <c r="E2">
        <f>Light!B20</f>
        <v>2.85</v>
      </c>
      <c r="F2">
        <f>Light!B43</f>
        <v>1.02</v>
      </c>
      <c r="G2">
        <f>Light!B47</f>
        <v>8.3298611111111101E-2</v>
      </c>
      <c r="H2">
        <f>Light!B30</f>
        <v>236.68200000000002</v>
      </c>
      <c r="I2">
        <f>Light!B28</f>
        <v>241.15999999999997</v>
      </c>
      <c r="J2">
        <f>Light!B60</f>
        <v>33.38181818181819</v>
      </c>
      <c r="K2">
        <f>Light!B58</f>
        <v>36.173999999999999</v>
      </c>
      <c r="L2">
        <f>Light!B64</f>
        <v>0.06</v>
      </c>
    </row>
    <row r="3" spans="1:12" x14ac:dyDescent="0.2">
      <c r="A3" t="s">
        <v>54</v>
      </c>
      <c r="B3" t="s">
        <v>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2365-1DE6-2B42-AB77-F0F221D6C441}">
  <dimension ref="A4:E86"/>
  <sheetViews>
    <sheetView topLeftCell="A39" workbookViewId="0">
      <selection activeCell="A57" sqref="A57"/>
    </sheetView>
  </sheetViews>
  <sheetFormatPr baseColWidth="10" defaultRowHeight="16" x14ac:dyDescent="0.2"/>
  <cols>
    <col min="1" max="1" width="13.6640625" bestFit="1" customWidth="1"/>
  </cols>
  <sheetData>
    <row r="4" spans="1:3" x14ac:dyDescent="0.2">
      <c r="A4" s="2" t="s">
        <v>15</v>
      </c>
    </row>
    <row r="5" spans="1:3" x14ac:dyDescent="0.2">
      <c r="A5" t="s">
        <v>11</v>
      </c>
      <c r="B5" s="3">
        <v>0.11</v>
      </c>
      <c r="C5" t="s">
        <v>12</v>
      </c>
    </row>
    <row r="6" spans="1:3" x14ac:dyDescent="0.2">
      <c r="A6" t="s">
        <v>11</v>
      </c>
      <c r="B6">
        <f>B5/MJ_per_kWhr</f>
        <v>3.0555555555555555E-2</v>
      </c>
      <c r="C6" t="s">
        <v>14</v>
      </c>
    </row>
    <row r="8" spans="1:3" ht="26" x14ac:dyDescent="0.3">
      <c r="A8" s="4" t="s">
        <v>19</v>
      </c>
    </row>
    <row r="9" spans="1:3" x14ac:dyDescent="0.2">
      <c r="A9" s="2"/>
    </row>
    <row r="10" spans="1:3" x14ac:dyDescent="0.2">
      <c r="A10" t="s">
        <v>44</v>
      </c>
      <c r="B10" s="3">
        <v>15.39</v>
      </c>
      <c r="C10" t="s">
        <v>21</v>
      </c>
    </row>
    <row r="11" spans="1:3" x14ac:dyDescent="0.2">
      <c r="A11" t="s">
        <v>44</v>
      </c>
      <c r="B11">
        <f>B10/6</f>
        <v>2.5649999999999999</v>
      </c>
      <c r="C11" t="s">
        <v>16</v>
      </c>
    </row>
    <row r="12" spans="1:3" x14ac:dyDescent="0.2">
      <c r="A12" t="s">
        <v>22</v>
      </c>
      <c r="B12" s="3">
        <v>1000</v>
      </c>
      <c r="C12" t="s">
        <v>23</v>
      </c>
    </row>
    <row r="13" spans="1:3" x14ac:dyDescent="0.2">
      <c r="A13" t="s">
        <v>24</v>
      </c>
      <c r="B13" s="3">
        <v>60</v>
      </c>
      <c r="C13" t="s">
        <v>25</v>
      </c>
    </row>
    <row r="14" spans="1:3" x14ac:dyDescent="0.2">
      <c r="A14" s="5"/>
    </row>
    <row r="15" spans="1:3" x14ac:dyDescent="0.2">
      <c r="A15" t="s">
        <v>27</v>
      </c>
      <c r="B15" s="3">
        <v>7.23</v>
      </c>
      <c r="C15" t="s">
        <v>26</v>
      </c>
    </row>
    <row r="16" spans="1:3" x14ac:dyDescent="0.2">
      <c r="A16" t="s">
        <v>28</v>
      </c>
      <c r="B16" s="3">
        <v>3</v>
      </c>
      <c r="C16" t="s">
        <v>29</v>
      </c>
    </row>
    <row r="17" spans="1:5" x14ac:dyDescent="0.2">
      <c r="A17" t="s">
        <v>22</v>
      </c>
      <c r="B17" s="3">
        <v>0.9</v>
      </c>
      <c r="C17" t="s">
        <v>30</v>
      </c>
    </row>
    <row r="18" spans="1:5" x14ac:dyDescent="0.2">
      <c r="A18" t="s">
        <v>22</v>
      </c>
      <c r="B18" s="6">
        <f>B17*B16*365.25</f>
        <v>986.17500000000007</v>
      </c>
      <c r="C18" t="s">
        <v>23</v>
      </c>
    </row>
    <row r="19" spans="1:5" x14ac:dyDescent="0.2">
      <c r="B19" s="6"/>
    </row>
    <row r="20" spans="1:5" x14ac:dyDescent="0.2">
      <c r="A20" t="s">
        <v>45</v>
      </c>
      <c r="B20" s="6">
        <f>B11/B17</f>
        <v>2.85</v>
      </c>
      <c r="C20" t="s">
        <v>36</v>
      </c>
    </row>
    <row r="21" spans="1:5" x14ac:dyDescent="0.2">
      <c r="B21" s="6"/>
    </row>
    <row r="22" spans="1:5" x14ac:dyDescent="0.2">
      <c r="A22" t="s">
        <v>35</v>
      </c>
      <c r="B22">
        <f>B15+B20</f>
        <v>10.08</v>
      </c>
      <c r="C22" t="s">
        <v>36</v>
      </c>
    </row>
    <row r="23" spans="1:5" x14ac:dyDescent="0.2">
      <c r="B23" s="6"/>
    </row>
    <row r="24" spans="1:5" x14ac:dyDescent="0.2">
      <c r="B24" s="6"/>
      <c r="E24" t="s">
        <v>38</v>
      </c>
    </row>
    <row r="26" spans="1:5" x14ac:dyDescent="0.2">
      <c r="A26" t="s">
        <v>31</v>
      </c>
      <c r="B26" s="3">
        <v>60.29</v>
      </c>
      <c r="C26" t="s">
        <v>43</v>
      </c>
      <c r="D26" t="s">
        <v>32</v>
      </c>
    </row>
    <row r="27" spans="1:5" x14ac:dyDescent="0.2">
      <c r="A27" t="s">
        <v>52</v>
      </c>
      <c r="B27">
        <f>B26/B17</f>
        <v>66.98888888888888</v>
      </c>
      <c r="C27" t="s">
        <v>37</v>
      </c>
    </row>
    <row r="28" spans="1:5" x14ac:dyDescent="0.2">
      <c r="A28" t="s">
        <v>52</v>
      </c>
      <c r="B28">
        <f>B27*MJ_per_kWhr</f>
        <v>241.15999999999997</v>
      </c>
      <c r="C28" t="s">
        <v>39</v>
      </c>
    </row>
    <row r="29" spans="1:5" x14ac:dyDescent="0.2">
      <c r="A29" t="s">
        <v>50</v>
      </c>
      <c r="B29">
        <f>B13 / 1000 * B16 * 365.25</f>
        <v>65.745000000000005</v>
      </c>
      <c r="C29" t="s">
        <v>37</v>
      </c>
    </row>
    <row r="30" spans="1:5" x14ac:dyDescent="0.2">
      <c r="A30" t="s">
        <v>50</v>
      </c>
      <c r="B30">
        <f>B29*MJ_per_kWhr</f>
        <v>236.68200000000002</v>
      </c>
      <c r="C30" t="s">
        <v>39</v>
      </c>
    </row>
    <row r="35" spans="1:3" ht="26" x14ac:dyDescent="0.3">
      <c r="A35" s="4" t="s">
        <v>20</v>
      </c>
    </row>
    <row r="36" spans="1:3" x14ac:dyDescent="0.2">
      <c r="A36" s="2"/>
    </row>
    <row r="37" spans="1:3" x14ac:dyDescent="0.2">
      <c r="A37" t="s">
        <v>44</v>
      </c>
      <c r="B37" s="3">
        <v>23.99</v>
      </c>
      <c r="C37" t="s">
        <v>17</v>
      </c>
    </row>
    <row r="38" spans="1:3" x14ac:dyDescent="0.2">
      <c r="A38" t="s">
        <v>44</v>
      </c>
      <c r="B38">
        <f>B37/24</f>
        <v>0.99958333333333327</v>
      </c>
      <c r="C38" t="s">
        <v>16</v>
      </c>
    </row>
    <row r="39" spans="1:3" x14ac:dyDescent="0.2">
      <c r="A39" t="s">
        <v>22</v>
      </c>
      <c r="B39" s="3">
        <v>12</v>
      </c>
      <c r="C39" t="s">
        <v>33</v>
      </c>
    </row>
    <row r="40" spans="1:3" x14ac:dyDescent="0.2">
      <c r="B40" s="6">
        <f>B39*B44*365.25</f>
        <v>13090.909090909094</v>
      </c>
      <c r="C40" t="s">
        <v>23</v>
      </c>
    </row>
    <row r="41" spans="1:3" x14ac:dyDescent="0.2">
      <c r="A41" t="s">
        <v>24</v>
      </c>
      <c r="B41" s="3">
        <v>8.5</v>
      </c>
      <c r="C41" t="s">
        <v>25</v>
      </c>
    </row>
    <row r="43" spans="1:3" x14ac:dyDescent="0.2">
      <c r="A43" t="s">
        <v>27</v>
      </c>
      <c r="B43" s="3">
        <v>1.02</v>
      </c>
      <c r="C43" t="s">
        <v>26</v>
      </c>
    </row>
    <row r="44" spans="1:3" x14ac:dyDescent="0.2">
      <c r="A44" t="s">
        <v>28</v>
      </c>
      <c r="B44">
        <f>B43/B5 * 1000 / 365.25 / 8.5</f>
        <v>2.9867463132350203</v>
      </c>
      <c r="C44" t="s">
        <v>34</v>
      </c>
    </row>
    <row r="45" spans="1:3" x14ac:dyDescent="0.2">
      <c r="A45" t="s">
        <v>22</v>
      </c>
      <c r="B45" s="3">
        <v>12</v>
      </c>
      <c r="C45" t="s">
        <v>33</v>
      </c>
    </row>
    <row r="46" spans="1:3" x14ac:dyDescent="0.2">
      <c r="B46" s="3"/>
    </row>
    <row r="47" spans="1:3" x14ac:dyDescent="0.2">
      <c r="A47" t="s">
        <v>45</v>
      </c>
      <c r="B47">
        <f>B38/B45</f>
        <v>8.3298611111111101E-2</v>
      </c>
      <c r="C47" t="s">
        <v>36</v>
      </c>
    </row>
    <row r="49" spans="1:3" x14ac:dyDescent="0.2">
      <c r="A49" t="s">
        <v>35</v>
      </c>
      <c r="B49">
        <f>B43+B47</f>
        <v>1.1032986111111112</v>
      </c>
      <c r="C49" t="s">
        <v>36</v>
      </c>
    </row>
    <row r="55" spans="1:3" x14ac:dyDescent="0.2">
      <c r="A55" t="s">
        <v>41</v>
      </c>
      <c r="B55" s="3">
        <v>2</v>
      </c>
      <c r="C55" s="7" t="s">
        <v>40</v>
      </c>
    </row>
    <row r="56" spans="1:3" x14ac:dyDescent="0.2">
      <c r="A56" t="s">
        <v>42</v>
      </c>
      <c r="B56">
        <f>B55*B26</f>
        <v>120.58</v>
      </c>
      <c r="C56" s="7" t="s">
        <v>43</v>
      </c>
    </row>
    <row r="57" spans="1:3" x14ac:dyDescent="0.2">
      <c r="A57" t="s">
        <v>53</v>
      </c>
      <c r="B57">
        <f>B56/B45</f>
        <v>10.048333333333334</v>
      </c>
      <c r="C57" t="s">
        <v>37</v>
      </c>
    </row>
    <row r="58" spans="1:3" x14ac:dyDescent="0.2">
      <c r="A58" t="s">
        <v>53</v>
      </c>
      <c r="B58">
        <f>B57*MJ_per_kWhr</f>
        <v>36.173999999999999</v>
      </c>
      <c r="C58" t="s">
        <v>39</v>
      </c>
    </row>
    <row r="59" spans="1:3" x14ac:dyDescent="0.2">
      <c r="A59" t="s">
        <v>51</v>
      </c>
      <c r="B59">
        <f>B41/1000 * B44 * 365.25</f>
        <v>9.2727272727272751</v>
      </c>
      <c r="C59" t="s">
        <v>37</v>
      </c>
    </row>
    <row r="60" spans="1:3" x14ac:dyDescent="0.2">
      <c r="A60" t="s">
        <v>51</v>
      </c>
      <c r="B60">
        <f>B59*MJ_per_kWhr</f>
        <v>33.38181818181819</v>
      </c>
      <c r="C60" t="s">
        <v>39</v>
      </c>
    </row>
    <row r="64" spans="1:3" x14ac:dyDescent="0.2">
      <c r="A64" t="s">
        <v>2</v>
      </c>
      <c r="B64">
        <v>0.06</v>
      </c>
      <c r="C64" t="s">
        <v>40</v>
      </c>
    </row>
    <row r="86" spans="5:5" x14ac:dyDescent="0.2">
      <c r="E86" t="s">
        <v>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</vt:lpstr>
      <vt:lpstr>Conversion Factors</vt:lpstr>
      <vt:lpstr>Economic data</vt:lpstr>
      <vt:lpstr>Project data</vt:lpstr>
      <vt:lpstr>Light</vt:lpstr>
      <vt:lpstr>MJ_per_ktoe</vt:lpstr>
      <vt:lpstr>MJ_per_kWhr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2019-08-18T18:23:53Z</dcterms:created>
  <dcterms:modified xsi:type="dcterms:W3CDTF">2019-08-19T23:17:15Z</dcterms:modified>
</cp:coreProperties>
</file>