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DIT Stuff\SVN\branches\Spring23\Des212\"/>
    </mc:Choice>
  </mc:AlternateContent>
  <xr:revisionPtr revIDLastSave="0" documentId="13_ncr:1_{F97FB5E9-BF51-48D3-B085-6C78A90DF3E9}" xr6:coauthVersionLast="47" xr6:coauthVersionMax="47" xr10:uidLastSave="{00000000-0000-0000-0000-000000000000}"/>
  <bookViews>
    <workbookView xWindow="-120" yWindow="-120" windowWidth="29040" windowHeight="15840" activeTab="2" xr2:uid="{0BD3821F-71E3-468C-92AE-A22799DD2946}"/>
  </bookViews>
  <sheets>
    <sheet name="Rewards" sheetId="9" r:id="rId1"/>
    <sheet name="RawMaterials" sheetId="3" r:id="rId2"/>
    <sheet name="RefinedMaterials" sheetId="4" r:id="rId3"/>
    <sheet name="Parts" sheetId="5" r:id="rId4"/>
    <sheet name="Products" sheetId="6" r:id="rId5"/>
    <sheet name="Recipes" sheetId="7" r:id="rId6"/>
    <sheet name="Charts" sheetId="8" r:id="rId7"/>
    <sheet name="Analysis" sheetId="2" r:id="rId8"/>
  </sheets>
  <definedNames>
    <definedName name="_xlchart.v1.0" hidden="1">Products!$B$2:$AB$2</definedName>
    <definedName name="_xlchart.v1.1" hidden="1">Products!$B$7:$AB$7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E21" i="4"/>
  <c r="D21" i="4"/>
  <c r="F20" i="4"/>
  <c r="E20" i="4"/>
  <c r="D20" i="4"/>
  <c r="F19" i="4"/>
  <c r="E19" i="4"/>
  <c r="D19" i="4"/>
  <c r="F18" i="4"/>
  <c r="E18" i="4"/>
  <c r="D18" i="4"/>
  <c r="F17" i="4"/>
  <c r="E17" i="4"/>
  <c r="D17" i="4"/>
  <c r="F16" i="4"/>
  <c r="E16" i="4"/>
  <c r="D16" i="4"/>
  <c r="F15" i="4"/>
  <c r="E15" i="4"/>
  <c r="D15" i="4"/>
  <c r="F14" i="4"/>
  <c r="E14" i="4"/>
  <c r="D14" i="4"/>
  <c r="F13" i="4"/>
  <c r="E13" i="4"/>
  <c r="D13" i="4"/>
  <c r="F12" i="4"/>
  <c r="E12" i="4"/>
  <c r="D12" i="4"/>
  <c r="F11" i="4"/>
  <c r="E11" i="4"/>
  <c r="D11" i="4"/>
  <c r="F10" i="4"/>
  <c r="E10" i="4"/>
  <c r="D10" i="4"/>
  <c r="B21" i="4"/>
  <c r="B20" i="4"/>
  <c r="B19" i="4"/>
  <c r="B18" i="4"/>
  <c r="B17" i="4"/>
  <c r="B16" i="4"/>
  <c r="B15" i="4"/>
  <c r="B14" i="4"/>
  <c r="B13" i="4"/>
  <c r="B12" i="4"/>
  <c r="B11" i="4"/>
  <c r="B10" i="4"/>
  <c r="F24" i="3"/>
  <c r="F23" i="3"/>
  <c r="F22" i="3"/>
  <c r="F21" i="3"/>
  <c r="F20" i="3"/>
  <c r="F19" i="3"/>
  <c r="F18" i="3"/>
  <c r="F17" i="3"/>
  <c r="F16" i="3"/>
  <c r="F15" i="3"/>
  <c r="F14" i="3"/>
  <c r="F13" i="3"/>
  <c r="F12" i="3"/>
  <c r="F11" i="3"/>
  <c r="F10" i="3"/>
  <c r="E24" i="3"/>
  <c r="E23" i="3"/>
  <c r="E22" i="3"/>
  <c r="E21" i="3"/>
  <c r="E20" i="3"/>
  <c r="E19" i="3"/>
  <c r="E18" i="3"/>
  <c r="E17" i="3"/>
  <c r="E16" i="3"/>
  <c r="E15" i="3"/>
  <c r="E14" i="3"/>
  <c r="E13" i="3"/>
  <c r="E12" i="3"/>
  <c r="E11" i="3"/>
  <c r="E10" i="3"/>
  <c r="D24" i="3"/>
  <c r="D23" i="3"/>
  <c r="D22" i="3"/>
  <c r="D21" i="3"/>
  <c r="D20" i="3"/>
  <c r="D19" i="3"/>
  <c r="D18" i="3"/>
  <c r="D17" i="3"/>
  <c r="D16" i="3"/>
  <c r="D15" i="3"/>
  <c r="D14" i="3"/>
  <c r="D13" i="3"/>
  <c r="D12" i="3"/>
  <c r="D11" i="3"/>
  <c r="D10" i="3"/>
  <c r="E49" i="9"/>
  <c r="F49" i="9" s="1"/>
  <c r="E37" i="9"/>
  <c r="F37" i="9" s="1"/>
  <c r="E29" i="9"/>
  <c r="F29" i="9" s="1"/>
  <c r="E18" i="9"/>
  <c r="F18" i="9" s="1"/>
  <c r="E50" i="9"/>
  <c r="F50" i="9" s="1"/>
  <c r="F51" i="9"/>
  <c r="E52" i="9"/>
  <c r="F52" i="9" s="1"/>
  <c r="E53" i="9"/>
  <c r="F53" i="9" s="1"/>
  <c r="F38" i="9"/>
  <c r="E39" i="9"/>
  <c r="F39" i="9" s="1"/>
  <c r="E40" i="9"/>
  <c r="F40" i="9" s="1"/>
  <c r="F41" i="9"/>
  <c r="E42" i="9"/>
  <c r="F42" i="9" s="1"/>
  <c r="E27" i="9"/>
  <c r="F27" i="9" s="1"/>
  <c r="E28" i="9"/>
  <c r="F28" i="9" s="1"/>
  <c r="F30" i="9"/>
  <c r="E31" i="9"/>
  <c r="F31" i="9" s="1"/>
  <c r="E16" i="9"/>
  <c r="F16" i="9" s="1"/>
  <c r="E17" i="9"/>
  <c r="F17" i="9" s="1"/>
  <c r="E19" i="9"/>
  <c r="F19" i="9" s="1"/>
  <c r="F20" i="9"/>
  <c r="E48" i="9"/>
  <c r="F48" i="9" s="1"/>
  <c r="E26" i="9"/>
  <c r="F26" i="9" s="1"/>
  <c r="E15" i="9"/>
  <c r="F15" i="9" s="1"/>
  <c r="E5" i="9"/>
  <c r="F5" i="9" s="1"/>
  <c r="E6" i="9"/>
  <c r="F6" i="9" s="1"/>
  <c r="E7" i="9"/>
  <c r="F7" i="9" s="1"/>
  <c r="E8" i="9"/>
  <c r="F8" i="9" s="1"/>
  <c r="E9" i="9"/>
  <c r="F9" i="9" s="1"/>
  <c r="E4" i="9"/>
  <c r="F4" i="9" s="1"/>
  <c r="D54" i="9"/>
  <c r="D43" i="9"/>
  <c r="D32" i="9"/>
  <c r="D21" i="9"/>
  <c r="D10" i="9"/>
  <c r="F54" i="9" l="1"/>
  <c r="F43" i="9"/>
  <c r="F32" i="9"/>
  <c r="F21" i="9"/>
  <c r="F10" i="9"/>
  <c r="M3" i="4"/>
  <c r="M5" i="4" s="1"/>
  <c r="L3" i="4"/>
  <c r="K3" i="4"/>
  <c r="K5" i="4" s="1"/>
  <c r="J3" i="4"/>
  <c r="I3" i="4"/>
  <c r="H3" i="4"/>
  <c r="G3" i="4"/>
  <c r="F3" i="4"/>
  <c r="E3" i="4"/>
  <c r="D3" i="4"/>
  <c r="C3" i="4"/>
  <c r="B3" i="4"/>
  <c r="P5" i="3"/>
  <c r="P6" i="3"/>
  <c r="P7" i="3"/>
  <c r="O5" i="3"/>
  <c r="O6" i="3"/>
  <c r="O7" i="3"/>
  <c r="N5" i="3"/>
  <c r="N6" i="3"/>
  <c r="N7" i="3"/>
  <c r="M5" i="3"/>
  <c r="M6" i="3"/>
  <c r="M7" i="3"/>
  <c r="L5" i="3"/>
  <c r="L6" i="3"/>
  <c r="L7" i="3"/>
  <c r="K5" i="3"/>
  <c r="K6" i="3"/>
  <c r="K7" i="3"/>
  <c r="J7" i="3"/>
  <c r="I7" i="3"/>
  <c r="H7" i="3"/>
  <c r="G7" i="3"/>
  <c r="F7" i="3"/>
  <c r="E7" i="3"/>
  <c r="D7" i="3"/>
  <c r="C7" i="3"/>
  <c r="B7" i="3"/>
  <c r="J6" i="3"/>
  <c r="I6" i="3"/>
  <c r="H6" i="3"/>
  <c r="G6" i="3"/>
  <c r="F6" i="3"/>
  <c r="E6" i="3"/>
  <c r="D6" i="3"/>
  <c r="C6" i="3"/>
  <c r="B6" i="3"/>
  <c r="J5" i="3"/>
  <c r="I5" i="3"/>
  <c r="H5" i="3"/>
  <c r="G5" i="3"/>
  <c r="F5" i="3"/>
  <c r="E5" i="3"/>
  <c r="D5" i="3"/>
  <c r="C5" i="3"/>
  <c r="B5" i="3"/>
  <c r="F55" i="9" l="1"/>
  <c r="F44" i="9"/>
  <c r="F33" i="9"/>
  <c r="F22" i="9"/>
  <c r="B3" i="5"/>
  <c r="D3" i="5"/>
  <c r="P3" i="5"/>
  <c r="P5" i="5" s="1"/>
  <c r="T3" i="5"/>
  <c r="T5" i="5" s="1"/>
  <c r="F3" i="5"/>
  <c r="R3" i="5"/>
  <c r="R5" i="5" s="1"/>
  <c r="G3" i="5"/>
  <c r="Q3" i="5"/>
  <c r="Q5" i="5" s="1"/>
  <c r="S3" i="5"/>
  <c r="S5" i="5" s="1"/>
  <c r="H3" i="5"/>
  <c r="C3" i="5"/>
  <c r="E3" i="5"/>
  <c r="I3" i="5"/>
  <c r="K3" i="5"/>
  <c r="J3" i="5"/>
  <c r="M3" i="5"/>
  <c r="L5" i="4"/>
  <c r="N3" i="5"/>
  <c r="L3" i="5"/>
  <c r="O3" i="5"/>
  <c r="M7" i="4"/>
  <c r="M6" i="4"/>
  <c r="L7" i="4"/>
  <c r="L6" i="4"/>
  <c r="K7" i="4"/>
  <c r="K6" i="4"/>
  <c r="AA3" i="6" l="1"/>
  <c r="K3" i="6"/>
  <c r="X3" i="6"/>
  <c r="X5" i="6" s="1"/>
  <c r="AB3" i="6"/>
  <c r="L3" i="6"/>
  <c r="H3" i="6"/>
  <c r="B3" i="6"/>
  <c r="V3" i="6"/>
  <c r="S3" i="6"/>
  <c r="F3" i="6"/>
  <c r="C3" i="6"/>
  <c r="M3" i="6"/>
  <c r="R3" i="6"/>
  <c r="U3" i="6"/>
  <c r="W3" i="6"/>
  <c r="I3" i="6"/>
  <c r="G3" i="6"/>
  <c r="E3" i="6"/>
  <c r="Q3" i="6"/>
  <c r="Z3" i="6"/>
  <c r="P3" i="6"/>
  <c r="J3" i="6"/>
  <c r="O3" i="6"/>
  <c r="Y3" i="6"/>
  <c r="Y7" i="6" s="1"/>
  <c r="T3" i="6"/>
  <c r="N3" i="6"/>
  <c r="D3" i="6"/>
  <c r="R6" i="5"/>
  <c r="R7" i="5"/>
  <c r="S6" i="5"/>
  <c r="S7" i="5"/>
  <c r="T7" i="5"/>
  <c r="Q7" i="5"/>
  <c r="T6" i="5"/>
  <c r="P7" i="5"/>
  <c r="Q6" i="5"/>
  <c r="P6" i="5"/>
  <c r="Y5" i="6" l="1"/>
  <c r="Y6" i="6"/>
  <c r="X7" i="6"/>
  <c r="X6" i="6"/>
  <c r="AA5" i="6"/>
  <c r="AA6" i="6"/>
  <c r="AA7" i="6"/>
  <c r="Z5" i="6"/>
  <c r="Z7" i="6"/>
  <c r="Z6" i="6"/>
  <c r="AB5" i="6"/>
  <c r="AB7" i="6"/>
  <c r="AB6" i="6"/>
  <c r="W5" i="6"/>
  <c r="W7" i="6"/>
  <c r="W6" i="6"/>
  <c r="B5" i="5" l="1"/>
  <c r="B6" i="5"/>
  <c r="B7" i="5"/>
  <c r="B5" i="4"/>
  <c r="B6" i="4"/>
  <c r="B7" i="4"/>
  <c r="C5" i="4"/>
  <c r="C6" i="4"/>
  <c r="C7" i="4"/>
  <c r="J6" i="4"/>
  <c r="J7" i="4"/>
  <c r="J5" i="4"/>
  <c r="E6" i="4"/>
  <c r="E7" i="4"/>
  <c r="E5" i="4"/>
  <c r="H5" i="4"/>
  <c r="H6" i="4"/>
  <c r="H7" i="4"/>
  <c r="I6" i="4"/>
  <c r="I7" i="4"/>
  <c r="I5" i="4"/>
  <c r="G7" i="4"/>
  <c r="G5" i="4"/>
  <c r="G6" i="4"/>
  <c r="F7" i="4"/>
  <c r="F6" i="4"/>
  <c r="F5" i="4"/>
  <c r="D7" i="4"/>
  <c r="D6" i="4"/>
  <c r="D5" i="4"/>
  <c r="C7" i="5"/>
  <c r="C6" i="5"/>
  <c r="C5" i="5"/>
  <c r="C6" i="6"/>
  <c r="K6" i="6"/>
  <c r="K5" i="6"/>
  <c r="K7" i="6"/>
  <c r="E6" i="6"/>
  <c r="O7" i="6"/>
  <c r="D7" i="6"/>
  <c r="N5" i="5"/>
  <c r="N7" i="5"/>
  <c r="N6" i="5"/>
  <c r="R6" i="6"/>
  <c r="F6" i="6"/>
  <c r="J7" i="6"/>
  <c r="I6" i="6"/>
  <c r="H7" i="6"/>
  <c r="F5" i="5"/>
  <c r="F7" i="5"/>
  <c r="F6" i="5"/>
  <c r="B5" i="6"/>
  <c r="B7" i="6"/>
  <c r="Q5" i="6"/>
  <c r="V7" i="6"/>
  <c r="G7" i="6"/>
  <c r="L6" i="5"/>
  <c r="L5" i="5"/>
  <c r="L7" i="5"/>
  <c r="I5" i="5"/>
  <c r="I7" i="5"/>
  <c r="I6" i="5"/>
  <c r="M7" i="6"/>
  <c r="M5" i="6"/>
  <c r="M6" i="6"/>
  <c r="J7" i="5"/>
  <c r="J6" i="5"/>
  <c r="J5" i="5"/>
  <c r="L7" i="6"/>
  <c r="S7" i="6"/>
  <c r="N7" i="6"/>
  <c r="O6" i="5"/>
  <c r="O7" i="5"/>
  <c r="O5" i="5"/>
  <c r="K6" i="5"/>
  <c r="K7" i="5"/>
  <c r="K5" i="5"/>
  <c r="P5" i="6"/>
  <c r="H6" i="5"/>
  <c r="H5" i="5"/>
  <c r="H7" i="5"/>
  <c r="M5" i="5"/>
  <c r="M6" i="5"/>
  <c r="M7" i="5"/>
  <c r="U6" i="6"/>
  <c r="E6" i="5"/>
  <c r="E7" i="5"/>
  <c r="E5" i="5"/>
  <c r="T7" i="6"/>
  <c r="G5" i="5"/>
  <c r="G6" i="5"/>
  <c r="G7" i="5"/>
  <c r="D6" i="5"/>
  <c r="D5" i="5"/>
  <c r="D7" i="5"/>
  <c r="I5" i="6" l="1"/>
  <c r="N5" i="6"/>
  <c r="Q7" i="6"/>
  <c r="I7" i="6"/>
  <c r="D6" i="6"/>
  <c r="C5" i="6"/>
  <c r="D5" i="6"/>
  <c r="C7" i="6"/>
  <c r="J5" i="6"/>
  <c r="S5" i="6"/>
  <c r="B6" i="6"/>
  <c r="J6" i="6"/>
  <c r="O5" i="6"/>
  <c r="T6" i="6"/>
  <c r="L6" i="6"/>
  <c r="F5" i="6"/>
  <c r="S6" i="6"/>
  <c r="O6" i="6"/>
  <c r="F7" i="6"/>
  <c r="L5" i="6"/>
  <c r="G6" i="6"/>
  <c r="E7" i="6"/>
  <c r="P6" i="6"/>
  <c r="T5" i="6"/>
  <c r="P7" i="6"/>
  <c r="G5" i="6"/>
  <c r="U7" i="6"/>
  <c r="H5" i="6"/>
  <c r="R7" i="6"/>
  <c r="V5" i="6"/>
  <c r="E5" i="6"/>
  <c r="Q6" i="6"/>
  <c r="H6" i="6"/>
  <c r="R5" i="6"/>
  <c r="N6" i="6"/>
  <c r="U5" i="6"/>
  <c r="V6" i="6"/>
</calcChain>
</file>

<file path=xl/sharedStrings.xml><?xml version="1.0" encoding="utf-8"?>
<sst xmlns="http://schemas.openxmlformats.org/spreadsheetml/2006/main" count="351" uniqueCount="137">
  <si>
    <t>RAW MATERIALS</t>
  </si>
  <si>
    <t>REFINED MATERIALS</t>
  </si>
  <si>
    <t>PARTS</t>
  </si>
  <si>
    <t>PRODUCTS</t>
  </si>
  <si>
    <t>Wood</t>
  </si>
  <si>
    <t>Copper Ore</t>
  </si>
  <si>
    <t>Lumber</t>
  </si>
  <si>
    <t>Copper Bar</t>
  </si>
  <si>
    <t>Leather Grip</t>
  </si>
  <si>
    <t>Base Cost</t>
  </si>
  <si>
    <t>Recipe Cost</t>
  </si>
  <si>
    <t>Cost Per Unit (1)</t>
  </si>
  <si>
    <t>Cost Per Unit (10)</t>
  </si>
  <si>
    <t>Cost Per Unit (100)</t>
  </si>
  <si>
    <t>Iron Ore</t>
  </si>
  <si>
    <t>Animal Bone</t>
  </si>
  <si>
    <t>Draugr Bone</t>
  </si>
  <si>
    <t>Yggdrasil Bark</t>
  </si>
  <si>
    <t>Animal Hide</t>
  </si>
  <si>
    <t>Leather</t>
  </si>
  <si>
    <t>Iron Bar</t>
  </si>
  <si>
    <t>Crude Steel Bar</t>
  </si>
  <si>
    <t>Copper Axe Head</t>
  </si>
  <si>
    <t>Iron Axe Head</t>
  </si>
  <si>
    <t>Steel Axe Head</t>
  </si>
  <si>
    <t>Bone Handle</t>
  </si>
  <si>
    <t>Copper Blade</t>
  </si>
  <si>
    <t>Iron Blade</t>
  </si>
  <si>
    <t>Steel Blade</t>
  </si>
  <si>
    <t>Draugr Bone Paste</t>
  </si>
  <si>
    <t>Ancestor Steel</t>
  </si>
  <si>
    <t>Ancestor Axe Head</t>
  </si>
  <si>
    <t>Iron Nails (10)</t>
  </si>
  <si>
    <t>Copper Short Sword</t>
  </si>
  <si>
    <t>Wooden Shield</t>
  </si>
  <si>
    <t>Copper Hand Axe</t>
  </si>
  <si>
    <t>Copper War Axe</t>
  </si>
  <si>
    <t>Iron Short Sword</t>
  </si>
  <si>
    <t>Iron Hand Axe</t>
  </si>
  <si>
    <t>Iron War Axe</t>
  </si>
  <si>
    <t>Steel Short Sword</t>
  </si>
  <si>
    <t>Steel Hand Axe</t>
  </si>
  <si>
    <t>Steel War Axe</t>
  </si>
  <si>
    <t>Iron Dagger</t>
  </si>
  <si>
    <t>Rune-Carved Axe of the Ancestor</t>
  </si>
  <si>
    <t>Chain Mail</t>
  </si>
  <si>
    <t>Longship</t>
  </si>
  <si>
    <t>Leather Patch</t>
  </si>
  <si>
    <t>Rune of the Bear</t>
  </si>
  <si>
    <t>Rune of the Wolf</t>
  </si>
  <si>
    <t>Rune of the Raven</t>
  </si>
  <si>
    <t>Rune of the Serpent</t>
  </si>
  <si>
    <t>Wool</t>
  </si>
  <si>
    <t>Wool Fiber</t>
  </si>
  <si>
    <t>Cloth</t>
  </si>
  <si>
    <t>Jarl's Helm</t>
  </si>
  <si>
    <t>Ratatoskr's Cloak</t>
  </si>
  <si>
    <t>Horn of Ragnarok</t>
  </si>
  <si>
    <t>Wooden Handle</t>
  </si>
  <si>
    <t>Eye of Huginn</t>
  </si>
  <si>
    <t>Iron Ring(10)</t>
  </si>
  <si>
    <t>Rune Patch</t>
  </si>
  <si>
    <t>Raw Materials</t>
  </si>
  <si>
    <t>Overview</t>
  </si>
  <si>
    <t>This is a crafting system for a game based around vikings, all base costs are in time spent</t>
  </si>
  <si>
    <t>Wood is a relatively simple resource to obtain and thus has a low base cost as it is easy to find/farm
Copper Ore is a little harder to find but is common enough and is found in large quantities
As this game takes place in the era of vikings animals have not yet been hunted to the point where they are rare, it is very easy to find animals to hunt for their hide and you seldom need very much
Iron Ore is only a little harder to find than copper but is found in smaller quantities in higher level areas
Animal bone is easy to get just as the hide is but animals have less of it so it takes longer to obtain large quantities
Draugr are undead creatures said to be the ancient ancestors of the vikings, they are very rare and hard to kill so their bones are hard to obtain
Huginn is one of the ravens of Odin, his eyes grow back and old ones are said to be strewn about the world, but they are exceedingly rare and possess powerful magic qualities
Bark from the world tree is extremely valuable but the methods of obtaining it have been lost to the ages, it is most commonly found in the same burial sites as draugr, leading some to believe that it has something to do with their becoming undead
Sheep are a common animal but shearing them yourself is difficult and buying wool is expensive</t>
  </si>
  <si>
    <t>Refined Materials</t>
  </si>
  <si>
    <t>Parts</t>
  </si>
  <si>
    <t>Most of these parts are relatiely self explanatory but the ones that need a special explanation are as follows:
The various axe heads all cost the same amount in bars but their respective bars have different base costs and so are more expensive, they also get harder to craft to encourage players to work their way through the crafting tree
The various blades offer an alternative to using axes and are more expensive than them because they are stronger
The bone handle is used exclusively for the iron dagger, which is not useful in combat but could have other uses such as skinning
Iron rings are used to make chainmail and cost very little in terms of bars because they are so small, they are also crafted in batches of 10
Iron nails are used for the shield and longship and follow the same logic as the rings
A rune patch is a small leather patch with a rune carved onto it, it is useless until the rune is placed onto an item when it's affects activate</t>
  </si>
  <si>
    <t>Products</t>
  </si>
  <si>
    <t>Like the raw materials many of these are self explanatory, some items are very expensive because they are extremely powerful endgame items
The rune carved axe of the ancestor is the most powerful weapon in the game and cannot be crafted unless you put a rune on it during the crafting process, as such it is very expensive
You can craft a longship to act as a vehicle to explore the world, conduct raids, and store items. You can also use it with members of your clan, if the game ends up an MMO
The four runes all have different magical affects and you have to learn each seperately, these runes can be placed on almost all equipment (one per item) through a ritual which involves burning the bark of the world tree
The Jarl's helm is an endgame helmet which provides very high protection
Ratatoskr's cloak is made using cloth as the main material and yggdrasil bark for the clasps, like the rune-carved axe it is crafted with a rune. This cloak is extremely powerful
The horn of ragnarok is the most powerful item in the game, it is ridiculously hard to craft and is available only to those who have proven themselves extremely powerful. It can only be crafted once and is capable of summoning surtr to defeat any boss that you are fighting.</t>
  </si>
  <si>
    <t>Lumber is obtained by refining raw wood, a process that is very easy and 2 "wood" yields one unit of lumber
Turning copper ore into copper bars is not too difficult, you can either find a blacksmith or learn how to do it yourself, but it takes a decent amount of ore to get one bar
Leather is also easy to make and much like copper you can either find a specialist or do it yourself
Iron is more powerful than copper but not much rarer so to balance it it takes more ore to make an iron bar
Vikings used to mix the bones of animals or their ancestors into their iron because they believe it gave their weapons power, they were unknowingly creating a crude version of steel, thus that has been put into this game. Steel is strong however and so it has been made expensive
To use draugr bones in various other recipes you first have to turn it into paste, an easy process done by heating and then lightly mixing
Leather patches are a special ingredient in rune patches, which are used to make powerful magic enchantments, they take far less hide than a full piece of leather
Ancestor Steel is made using the bones of draugr and is used to make the most powerful weapon in the game, it is extremely expensive to learn and craft
Turning wool into fiber is an easy process that takes a lot of time, it is best to let a specialist do it</t>
  </si>
  <si>
    <t>Twine</t>
  </si>
  <si>
    <t>Nettle</t>
  </si>
  <si>
    <t>Bow String</t>
  </si>
  <si>
    <t>Bow</t>
  </si>
  <si>
    <t>Sap</t>
  </si>
  <si>
    <t>Honey</t>
  </si>
  <si>
    <t>Elderberry</t>
  </si>
  <si>
    <t>Elderberry Paste</t>
  </si>
  <si>
    <t>Barrel</t>
  </si>
  <si>
    <t>Medicinal Salve</t>
  </si>
  <si>
    <t>Medical Bandage</t>
  </si>
  <si>
    <t>Barrel of Mead</t>
  </si>
  <si>
    <t>Rope</t>
  </si>
  <si>
    <t>Bow of the World Tree</t>
  </si>
  <si>
    <t>Flint</t>
  </si>
  <si>
    <t>Feathers</t>
  </si>
  <si>
    <t>Quiver</t>
  </si>
  <si>
    <t>Arrows(10)</t>
  </si>
  <si>
    <t>Arrowhead(10)</t>
  </si>
  <si>
    <t>Arrow Shaft(10)</t>
  </si>
  <si>
    <t>This chart shows the base cost of all the products in the crafting system, it is mostly useful to showcase the massive difference between the lower</t>
  </si>
  <si>
    <t>level and higher level items, with there being a clear spike in the time necessary to craft the Horn of Ragnarok. You can also see that many of the lower</t>
  </si>
  <si>
    <t>tier items have very similar base costs, this makes sense as the difficulty of crafting them comes largely from the recipe cost associated with them.</t>
  </si>
  <si>
    <t>This chart showcases the difficulty of mass producing all of the products in the crafting system. There is a clear difference between some high tier items, which would be borderline impossible to even reproduce, much less mass produce, and the lower tier items</t>
  </si>
  <si>
    <t>which could be made and sold on a massive scale. This is mainly meant to show which items would be best for use as an item to be sold in high quantities on the market. This of course does not take into account the sell price of these items as that is dependent on the market.</t>
  </si>
  <si>
    <t>This chart shows the recipe cost of the various parts in the crafting system, it makes it clear which parts are lower level/easier to learn and which are much harder and used for higher tier items</t>
  </si>
  <si>
    <t>it is important to have many items with lower recipe costs so that most players can learn how to make those items, but it is also important to have some items which are much harder to craft</t>
  </si>
  <si>
    <t>and thus only available to the most dedicated crafters. This chart shows that split.</t>
  </si>
  <si>
    <t>Item</t>
  </si>
  <si>
    <t>Chance</t>
  </si>
  <si>
    <t>Quantity</t>
  </si>
  <si>
    <t>Value Per</t>
  </si>
  <si>
    <t>Average Value</t>
  </si>
  <si>
    <t>Forest Trek</t>
  </si>
  <si>
    <t>Village Raid</t>
  </si>
  <si>
    <t>Dungeon Delve</t>
  </si>
  <si>
    <t>City Raid</t>
  </si>
  <si>
    <t>Einheri Fight</t>
  </si>
  <si>
    <t>Food</t>
  </si>
  <si>
    <t>Gem</t>
  </si>
  <si>
    <t>This table represents a journey through the forest hunting and looking for ore veins</t>
  </si>
  <si>
    <t>There are enough plentiful resources that you are more than guaranteed to find something</t>
  </si>
  <si>
    <t>You just won't find anything that valuable, elderberries for use in medicine are the best thing</t>
  </si>
  <si>
    <t>That you could hope to find</t>
  </si>
  <si>
    <t>This table represents the loot that could be found while raiding a small village, whether</t>
  </si>
  <si>
    <t>this be another viking settlement or a village of a different culture. Overall you're going</t>
  </si>
  <si>
    <t>to find more cheap resources like wool or copper, but sometimes you'll find a village with</t>
  </si>
  <si>
    <t>a small amount of crude steel, a rare and valuable find. Raiding takes a long time and you</t>
  </si>
  <si>
    <t>can only do it so many times before you need to wait for villages to restock, but it is a good</t>
  </si>
  <si>
    <t>way to find metal bars without having to craft them yourself.</t>
  </si>
  <si>
    <t>This table represents the loot that could be found when attempting a dungeon that you've found</t>
  </si>
  <si>
    <t>the reason you would delve would be to find the rare Draugr Bone and Yggdrasil Bark, which are</t>
  </si>
  <si>
    <t>ingredients for very powerful items. However, you may sometimes find bars of ancestor steel</t>
  </si>
  <si>
    <t>that have been left behind, you have to be very lucky though. You can also find gems</t>
  </si>
  <si>
    <t>which can be sold for gold so that you can purchase items without having to hunt for them yourself.</t>
  </si>
  <si>
    <t>This table represents the loot that could be found while raiding a full-scale city, there is only an</t>
  </si>
  <si>
    <t>80% chance to get anything at all, which represents the chance that your raid fails as you attack a</t>
  </si>
  <si>
    <t>powerful settlement. Your best bet is to find a city with a well stocked armory, which contains</t>
  </si>
  <si>
    <t>powerful gear worth selling or equipping.</t>
  </si>
  <si>
    <t>This table represents the loot dropped by an Einheri boss fight, Einheri are the warriors of Odin</t>
  </si>
  <si>
    <t>which live in Valhalla. They are the only known source of the Eyes of Huginn, the most valuable</t>
  </si>
  <si>
    <t>material in the game, used to craft legendary gear. Sometimes the Einheri will be a former jarl</t>
  </si>
  <si>
    <t>in which case they will drop a Jarl's Helm, saving you the energy of crafting it yourself. They also</t>
  </si>
  <si>
    <t>drop several less valuable, but still rare crafting materials, giving you a faster way of farming them</t>
  </si>
  <si>
    <t>if you can consistently beat an Einheri.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</si>
</sst>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Rockwell"/>
      <family val="2"/>
      <scheme val="minor"/>
    </font>
    <font>
      <b/>
      <sz val="11"/>
      <color theme="1"/>
      <name val="Rockwell"/>
      <family val="2"/>
      <scheme val="minor"/>
    </font>
    <font>
      <b/>
      <sz val="11"/>
      <color theme="1"/>
      <name val="Rockwell"/>
      <family val="1"/>
      <scheme val="minor"/>
    </font>
    <font>
      <sz val="11"/>
      <color theme="1"/>
      <name val="Rockwell"/>
      <family val="2"/>
      <scheme val="minor"/>
    </font>
    <font>
      <sz val="8"/>
      <name val="Rockwell"/>
      <family val="2"/>
      <scheme val="minor"/>
    </font>
    <font>
      <sz val="11"/>
      <color theme="1"/>
      <name val="Rockwell"/>
      <family val="1"/>
      <scheme val="minor"/>
    </font>
  </fonts>
  <fills count="3">
    <fill>
      <patternFill patternType="none"/>
    </fill>
    <fill>
      <patternFill patternType="gray125"/>
    </fill>
    <fill>
      <patternFill patternType="solid">
        <fgColor theme="6" tint="0.79998168889431442"/>
        <bgColor theme="6" tint="0.79998168889431442"/>
      </patternFill>
    </fill>
  </fills>
  <borders count="3">
    <border>
      <left/>
      <right/>
      <top/>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0" fillId="0" borderId="0" xfId="0" applyAlignment="1">
      <alignment horizontal="center" wrapText="1"/>
    </xf>
    <xf numFmtId="0" fontId="0" fillId="0" borderId="0" xfId="0" applyAlignment="1">
      <alignment wrapText="1"/>
    </xf>
    <xf numFmtId="0" fontId="1" fillId="2" borderId="1" xfId="0" applyFon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wrapText="1"/>
    </xf>
    <xf numFmtId="0" fontId="0" fillId="2" borderId="1" xfId="0" applyFill="1" applyBorder="1" applyAlignment="1">
      <alignment horizontal="center"/>
    </xf>
    <xf numFmtId="0" fontId="2" fillId="2" borderId="1"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wrapText="1"/>
    </xf>
    <xf numFmtId="0" fontId="1" fillId="0" borderId="1" xfId="0" applyFont="1" applyBorder="1" applyAlignment="1">
      <alignment horizontal="center"/>
    </xf>
    <xf numFmtId="0" fontId="2" fillId="0" borderId="0" xfId="0" applyFont="1"/>
    <xf numFmtId="0" fontId="1" fillId="0" borderId="2" xfId="0" applyFont="1" applyBorder="1" applyAlignment="1">
      <alignment horizontal="center" wrapText="1"/>
    </xf>
    <xf numFmtId="0" fontId="1" fillId="0" borderId="0" xfId="0" applyFont="1" applyAlignment="1">
      <alignment horizontal="center" wrapText="1"/>
    </xf>
    <xf numFmtId="9" fontId="0" fillId="0" borderId="0" xfId="1" applyFont="1"/>
    <xf numFmtId="0" fontId="0" fillId="0" borderId="0" xfId="1" applyNumberFormat="1" applyFont="1"/>
    <xf numFmtId="0" fontId="5" fillId="0" borderId="1" xfId="0" applyFont="1" applyBorder="1" applyAlignment="1">
      <alignment horizontal="left" wrapText="1"/>
    </xf>
    <xf numFmtId="0" fontId="5" fillId="0" borderId="2" xfId="0" applyFont="1" applyBorder="1" applyAlignment="1">
      <alignment horizontal="left" wrapText="1"/>
    </xf>
  </cellXfs>
  <cellStyles count="2">
    <cellStyle name="Normal" xfId="0" builtinId="0"/>
    <cellStyle name="Percent" xfId="1" builtinId="5"/>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Base Cost of Products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Products!$B$2:$AB$2</c:f>
              <c:strCache>
                <c:ptCount val="27"/>
                <c:pt idx="0">
                  <c:v>Copper Short Sword</c:v>
                </c:pt>
                <c:pt idx="1">
                  <c:v>Wooden Shield</c:v>
                </c:pt>
                <c:pt idx="2">
                  <c:v>Copper Hand Axe</c:v>
                </c:pt>
                <c:pt idx="3">
                  <c:v>Copper War Axe</c:v>
                </c:pt>
                <c:pt idx="4">
                  <c:v>Iron Short Sword</c:v>
                </c:pt>
                <c:pt idx="5">
                  <c:v>Iron Hand Axe</c:v>
                </c:pt>
                <c:pt idx="6">
                  <c:v>Iron War Axe</c:v>
                </c:pt>
                <c:pt idx="7">
                  <c:v>Steel Short Sword</c:v>
                </c:pt>
                <c:pt idx="8">
                  <c:v>Steel Hand Axe</c:v>
                </c:pt>
                <c:pt idx="9">
                  <c:v>Steel War Axe</c:v>
                </c:pt>
                <c:pt idx="10">
                  <c:v>Iron Dagger</c:v>
                </c:pt>
                <c:pt idx="11">
                  <c:v>Rune-Carved Axe of the Ancestor</c:v>
                </c:pt>
                <c:pt idx="12">
                  <c:v>Chain Mail</c:v>
                </c:pt>
                <c:pt idx="13">
                  <c:v>Longship</c:v>
                </c:pt>
                <c:pt idx="14">
                  <c:v>Rune of the Bear</c:v>
                </c:pt>
                <c:pt idx="15">
                  <c:v>Rune of the Wolf</c:v>
                </c:pt>
                <c:pt idx="16">
                  <c:v>Rune of the Raven</c:v>
                </c:pt>
                <c:pt idx="17">
                  <c:v>Rune of the Serpent</c:v>
                </c:pt>
                <c:pt idx="18">
                  <c:v>Jarl's Helm</c:v>
                </c:pt>
                <c:pt idx="19">
                  <c:v>Ratatoskr's Cloak</c:v>
                </c:pt>
                <c:pt idx="20">
                  <c:v>Horn of Ragnarok</c:v>
                </c:pt>
                <c:pt idx="21">
                  <c:v>Bow</c:v>
                </c:pt>
                <c:pt idx="22">
                  <c:v>Barrel of Mead</c:v>
                </c:pt>
                <c:pt idx="23">
                  <c:v>Medical Bandage</c:v>
                </c:pt>
                <c:pt idx="24">
                  <c:v>Bow of the World Tree</c:v>
                </c:pt>
                <c:pt idx="25">
                  <c:v>Quiver</c:v>
                </c:pt>
                <c:pt idx="26">
                  <c:v>Arrows(10)</c:v>
                </c:pt>
              </c:strCache>
            </c:strRef>
          </c:cat>
          <c:val>
            <c:numRef>
              <c:f>Products!$B$3:$AB$3</c:f>
              <c:numCache>
                <c:formatCode>General</c:formatCode>
                <c:ptCount val="27"/>
                <c:pt idx="0">
                  <c:v>38</c:v>
                </c:pt>
                <c:pt idx="1">
                  <c:v>17</c:v>
                </c:pt>
                <c:pt idx="2">
                  <c:v>28</c:v>
                </c:pt>
                <c:pt idx="3">
                  <c:v>48</c:v>
                </c:pt>
                <c:pt idx="4">
                  <c:v>68</c:v>
                </c:pt>
                <c:pt idx="5">
                  <c:v>48</c:v>
                </c:pt>
                <c:pt idx="6">
                  <c:v>88</c:v>
                </c:pt>
                <c:pt idx="7">
                  <c:v>158</c:v>
                </c:pt>
                <c:pt idx="8">
                  <c:v>108</c:v>
                </c:pt>
                <c:pt idx="9">
                  <c:v>208</c:v>
                </c:pt>
                <c:pt idx="10">
                  <c:v>68</c:v>
                </c:pt>
                <c:pt idx="11">
                  <c:v>1142.5</c:v>
                </c:pt>
                <c:pt idx="12">
                  <c:v>100</c:v>
                </c:pt>
                <c:pt idx="13">
                  <c:v>950</c:v>
                </c:pt>
                <c:pt idx="14">
                  <c:v>550.5</c:v>
                </c:pt>
                <c:pt idx="15">
                  <c:v>550.5</c:v>
                </c:pt>
                <c:pt idx="16">
                  <c:v>550.5</c:v>
                </c:pt>
                <c:pt idx="17">
                  <c:v>550.5</c:v>
                </c:pt>
                <c:pt idx="18">
                  <c:v>630.5</c:v>
                </c:pt>
                <c:pt idx="19">
                  <c:v>695.5</c:v>
                </c:pt>
                <c:pt idx="20">
                  <c:v>3055.5</c:v>
                </c:pt>
                <c:pt idx="21">
                  <c:v>24</c:v>
                </c:pt>
                <c:pt idx="22">
                  <c:v>140</c:v>
                </c:pt>
                <c:pt idx="23">
                  <c:v>76</c:v>
                </c:pt>
                <c:pt idx="24">
                  <c:v>724.5</c:v>
                </c:pt>
                <c:pt idx="25">
                  <c:v>26</c:v>
                </c:pt>
                <c:pt idx="26">
                  <c:v>49</c:v>
                </c:pt>
              </c:numCache>
            </c:numRef>
          </c:val>
          <c:smooth val="0"/>
          <c:extLst>
            <c:ext xmlns:c16="http://schemas.microsoft.com/office/drawing/2014/chart" uri="{C3380CC4-5D6E-409C-BE32-E72D297353CC}">
              <c16:uniqueId val="{00000000-A068-4FAD-A28D-EBFB823F04E3}"/>
            </c:ext>
          </c:extLst>
        </c:ser>
        <c:dLbls>
          <c:dLblPos val="ctr"/>
          <c:showLegendKey val="0"/>
          <c:showVal val="1"/>
          <c:showCatName val="0"/>
          <c:showSerName val="0"/>
          <c:showPercent val="0"/>
          <c:showBubbleSize val="0"/>
        </c:dLbls>
        <c:marker val="1"/>
        <c:smooth val="0"/>
        <c:axId val="853118088"/>
        <c:axId val="853117104"/>
      </c:lineChart>
      <c:catAx>
        <c:axId val="853118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3117104"/>
        <c:crosses val="autoZero"/>
        <c:auto val="1"/>
        <c:lblAlgn val="ctr"/>
        <c:lblOffset val="100"/>
        <c:noMultiLvlLbl val="0"/>
      </c:catAx>
      <c:valAx>
        <c:axId val="8531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5311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Recipe Cost of Various</a:t>
            </a:r>
            <a:r>
              <a:rPr lang="en-US" baseline="0"/>
              <a:t> Parts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Parts!$B$2:$T$2</c:f>
              <c:strCache>
                <c:ptCount val="19"/>
                <c:pt idx="0">
                  <c:v>Wooden Handle</c:v>
                </c:pt>
                <c:pt idx="1">
                  <c:v>Copper Axe Head</c:v>
                </c:pt>
                <c:pt idx="2">
                  <c:v>Leather Grip</c:v>
                </c:pt>
                <c:pt idx="3">
                  <c:v>Iron Axe Head</c:v>
                </c:pt>
                <c:pt idx="4">
                  <c:v>Steel Axe Head</c:v>
                </c:pt>
                <c:pt idx="5">
                  <c:v>Bone Handle</c:v>
                </c:pt>
                <c:pt idx="6">
                  <c:v>Copper Blade</c:v>
                </c:pt>
                <c:pt idx="7">
                  <c:v>Iron Blade</c:v>
                </c:pt>
                <c:pt idx="8">
                  <c:v>Steel Blade</c:v>
                </c:pt>
                <c:pt idx="9">
                  <c:v>Iron Ring(10)</c:v>
                </c:pt>
                <c:pt idx="10">
                  <c:v>Rune Patch</c:v>
                </c:pt>
                <c:pt idx="11">
                  <c:v>Ancestor Axe Head</c:v>
                </c:pt>
                <c:pt idx="12">
                  <c:v>Iron Nails (10)</c:v>
                </c:pt>
                <c:pt idx="13">
                  <c:v>Cloth</c:v>
                </c:pt>
                <c:pt idx="14">
                  <c:v>Bow String</c:v>
                </c:pt>
                <c:pt idx="15">
                  <c:v>Barrel</c:v>
                </c:pt>
                <c:pt idx="16">
                  <c:v>Medicinal Salve</c:v>
                </c:pt>
                <c:pt idx="17">
                  <c:v>Arrowhead(10)</c:v>
                </c:pt>
                <c:pt idx="18">
                  <c:v>Arrow Shaft(10)</c:v>
                </c:pt>
              </c:strCache>
            </c:strRef>
          </c:cat>
          <c:val>
            <c:numRef>
              <c:f>Parts!$B$4:$T$4</c:f>
              <c:numCache>
                <c:formatCode>General</c:formatCode>
                <c:ptCount val="19"/>
                <c:pt idx="0">
                  <c:v>5</c:v>
                </c:pt>
                <c:pt idx="1">
                  <c:v>10</c:v>
                </c:pt>
                <c:pt idx="2">
                  <c:v>8</c:v>
                </c:pt>
                <c:pt idx="3">
                  <c:v>20</c:v>
                </c:pt>
                <c:pt idx="4">
                  <c:v>40</c:v>
                </c:pt>
                <c:pt idx="5">
                  <c:v>5</c:v>
                </c:pt>
                <c:pt idx="6">
                  <c:v>15</c:v>
                </c:pt>
                <c:pt idx="7">
                  <c:v>25</c:v>
                </c:pt>
                <c:pt idx="8">
                  <c:v>50</c:v>
                </c:pt>
                <c:pt idx="9">
                  <c:v>10</c:v>
                </c:pt>
                <c:pt idx="10">
                  <c:v>100</c:v>
                </c:pt>
                <c:pt idx="11">
                  <c:v>150</c:v>
                </c:pt>
                <c:pt idx="12">
                  <c:v>10</c:v>
                </c:pt>
                <c:pt idx="13">
                  <c:v>5</c:v>
                </c:pt>
                <c:pt idx="14">
                  <c:v>6</c:v>
                </c:pt>
                <c:pt idx="15">
                  <c:v>10</c:v>
                </c:pt>
                <c:pt idx="16">
                  <c:v>20</c:v>
                </c:pt>
                <c:pt idx="17">
                  <c:v>5</c:v>
                </c:pt>
                <c:pt idx="18">
                  <c:v>5</c:v>
                </c:pt>
              </c:numCache>
            </c:numRef>
          </c:val>
          <c:extLst>
            <c:ext xmlns:c16="http://schemas.microsoft.com/office/drawing/2014/chart" uri="{C3380CC4-5D6E-409C-BE32-E72D297353CC}">
              <c16:uniqueId val="{00000000-6CBF-495E-9CB9-453D43DF9A00}"/>
            </c:ext>
          </c:extLst>
        </c:ser>
        <c:dLbls>
          <c:showLegendKey val="0"/>
          <c:showVal val="0"/>
          <c:showCatName val="0"/>
          <c:showSerName val="0"/>
          <c:showPercent val="0"/>
          <c:showBubbleSize val="0"/>
        </c:dLbls>
        <c:gapWidth val="219"/>
        <c:overlap val="-27"/>
        <c:axId val="806926960"/>
        <c:axId val="806927944"/>
      </c:barChart>
      <c:catAx>
        <c:axId val="8069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7944"/>
        <c:crosses val="autoZero"/>
        <c:auto val="1"/>
        <c:lblAlgn val="ctr"/>
        <c:lblOffset val="100"/>
        <c:noMultiLvlLbl val="0"/>
      </c:catAx>
      <c:valAx>
        <c:axId val="80692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Difficulty of Mass Production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Rockwell" panose="02060603020205020403"/>
            </a:rPr>
            <a:t>Difficulty of Mass Production</a:t>
          </a:r>
        </a:p>
      </cx:txPr>
    </cx:title>
    <cx:plotArea>
      <cx:plotAreaRegion>
        <cx:series layoutId="treemap" uniqueId="{192470CA-6F62-4FA3-9FEB-9A8E4FDEF266}">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Rockwell" panose="02060603020205020403"/>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16</xdr:col>
      <xdr:colOff>133349</xdr:colOff>
      <xdr:row>38</xdr:row>
      <xdr:rowOff>114301</xdr:rowOff>
    </xdr:to>
    <xdr:graphicFrame macro="">
      <xdr:nvGraphicFramePr>
        <xdr:cNvPr id="2" name="Chart 1">
          <a:extLst>
            <a:ext uri="{FF2B5EF4-FFF2-40B4-BE49-F238E27FC236}">
              <a16:creationId xmlns:a16="http://schemas.microsoft.com/office/drawing/2014/main" id="{021CB103-031E-4B47-BB91-D0127E83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95250</xdr:colOff>
      <xdr:row>4</xdr:row>
      <xdr:rowOff>57150</xdr:rowOff>
    </xdr:from>
    <xdr:to>
      <xdr:col>43</xdr:col>
      <xdr:colOff>581025</xdr:colOff>
      <xdr:row>53</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4586FF-E1CE-4864-BAD8-F13E1E9119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39650" y="781050"/>
              <a:ext cx="17630775" cy="8982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269328</xdr:colOff>
      <xdr:row>50</xdr:row>
      <xdr:rowOff>25290</xdr:rowOff>
    </xdr:from>
    <xdr:to>
      <xdr:col>14</xdr:col>
      <xdr:colOff>216941</xdr:colOff>
      <xdr:row>73</xdr:row>
      <xdr:rowOff>167838</xdr:rowOff>
    </xdr:to>
    <xdr:graphicFrame macro="">
      <xdr:nvGraphicFramePr>
        <xdr:cNvPr id="4" name="Chart 3">
          <a:extLst>
            <a:ext uri="{FF2B5EF4-FFF2-40B4-BE49-F238E27FC236}">
              <a16:creationId xmlns:a16="http://schemas.microsoft.com/office/drawing/2014/main" id="{598BD370-F74F-49DA-B5CB-C89D874F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61909-AFC6-4FB7-A634-521A9BF3B1E6}" name="Table1" displayName="Table1" ref="A9:F30" totalsRowShown="0">
  <autoFilter ref="A9:F30" xr:uid="{9E461909-AFC6-4FB7-A634-521A9BF3B1E6}"/>
  <sortState xmlns:xlrd2="http://schemas.microsoft.com/office/spreadsheetml/2017/richdata2" ref="A10:F30">
    <sortCondition ref="A9:A30"/>
  </sortState>
  <tableColumns count="6">
    <tableColumn id="1" xr3:uid="{30FB2409-23DF-4BFE-AAC6-A3B1899D76BC}" name="Item"/>
    <tableColumn id="2" xr3:uid="{8D065397-7557-47CE-83B8-2D73A55A3EB4}" name="Base Cost"/>
    <tableColumn id="3" xr3:uid="{C9BC9C07-0404-46AB-9CAE-D72AE865013E}" name="Recipe Cost"/>
    <tableColumn id="4" xr3:uid="{0E5A2E69-2BDF-488D-8DAF-090566D2E04A}" name="Cost Per Unit (1)"/>
    <tableColumn id="5" xr3:uid="{515C3327-0435-4D7D-A172-C9D385D3860E}" name="Cost Per Unit (10)"/>
    <tableColumn id="6" xr3:uid="{E5F96EAB-89F7-408D-85A6-A670E6523F40}" name="Cost Per Unit (10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8C5166-87D8-48B4-9395-1D17EECB5678}" name="Table3" displayName="Table3" ref="A9:F24" totalsRowShown="0">
  <autoFilter ref="A9:F24" xr:uid="{F18C5166-87D8-48B4-9395-1D17EECB5678}"/>
  <tableColumns count="6">
    <tableColumn id="1" xr3:uid="{69EEB69D-476B-4789-9F30-F9D929C026E0}" name="Item" dataDxfId="5"/>
    <tableColumn id="2" xr3:uid="{58287420-F64E-4D1F-B837-7FA21FD0AFA5}" name="Base Cost"/>
    <tableColumn id="3" xr3:uid="{D464C5EF-90C6-4790-B418-2833A98C0152}" name="Recipe Cost"/>
    <tableColumn id="4" xr3:uid="{EBDD538D-1253-414F-999B-7E6F59A5421A}" name="Cost Per Unit (1)"/>
    <tableColumn id="5" xr3:uid="{0144463B-D5D3-4CDE-B812-1DA6455AF492}" name="Cost Per Unit (10)"/>
    <tableColumn id="6" xr3:uid="{C3651ED1-C613-49EA-BC77-F96232A00EFF}" name="Cost Per Unit (100)"/>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142D-0101-4B6D-8BFD-F02E1052B3D9}">
  <dimension ref="B2:H55"/>
  <sheetViews>
    <sheetView workbookViewId="0">
      <selection activeCell="H54" sqref="H54"/>
    </sheetView>
  </sheetViews>
  <sheetFormatPr defaultRowHeight="14.25" x14ac:dyDescent="0.2"/>
  <cols>
    <col min="2" max="2" width="21.25" customWidth="1"/>
    <col min="5" max="5" width="17" customWidth="1"/>
    <col min="6" max="6" width="18.75" customWidth="1"/>
  </cols>
  <sheetData>
    <row r="2" spans="2:8" ht="15" x14ac:dyDescent="0.25">
      <c r="B2" s="12" t="s">
        <v>105</v>
      </c>
      <c r="C2" s="12"/>
      <c r="D2" s="12"/>
      <c r="E2" s="12"/>
      <c r="F2" s="12"/>
    </row>
    <row r="3" spans="2:8" x14ac:dyDescent="0.2">
      <c r="B3" t="s">
        <v>100</v>
      </c>
      <c r="C3" t="s">
        <v>102</v>
      </c>
      <c r="D3" t="s">
        <v>101</v>
      </c>
      <c r="E3" t="s">
        <v>103</v>
      </c>
      <c r="F3" t="s">
        <v>104</v>
      </c>
    </row>
    <row r="4" spans="2:8" x14ac:dyDescent="0.2">
      <c r="B4" t="s">
        <v>5</v>
      </c>
      <c r="C4">
        <v>10</v>
      </c>
      <c r="D4" s="16">
        <v>40</v>
      </c>
      <c r="E4">
        <f>_xlfn.XLOOKUP(B4,RawMaterials!B$2:P$2,RawMaterials!B$3:P$3,_xlfn.XLOOKUP($B4,RefinedMaterials!$B$2:$M$2,RefinedMaterials!$B$3:$M$3,_xlfn.XLOOKUP(B4,Parts!$B$2:$T$2,Parts!$B$3:$T$3,_xlfn.XLOOKUP($B4,Products!$B$2:$AB$2,Products!$B$3:$AB$3, 0))))</f>
        <v>2</v>
      </c>
      <c r="F4">
        <f t="shared" ref="F4:F9" si="0">C4 * (D4 / 100) * E4</f>
        <v>8</v>
      </c>
      <c r="H4" t="s">
        <v>112</v>
      </c>
    </row>
    <row r="5" spans="2:8" x14ac:dyDescent="0.2">
      <c r="B5" t="s">
        <v>14</v>
      </c>
      <c r="C5">
        <v>10</v>
      </c>
      <c r="D5">
        <v>20</v>
      </c>
      <c r="E5">
        <f>_xlfn.XLOOKUP(B5,RawMaterials!B$2:P$2,RawMaterials!B$3:P$3,_xlfn.XLOOKUP($B5,RefinedMaterials!$B$2:$M$2,RefinedMaterials!$B$3:$M$3,_xlfn.XLOOKUP(B5,Parts!$B$2:$T$2,Parts!$B$3:$T$3,_xlfn.XLOOKUP($B5,Products!$B$2:$AB$2,Products!$B$3:$AB$3, 0))))</f>
        <v>4</v>
      </c>
      <c r="F5">
        <f t="shared" si="0"/>
        <v>8</v>
      </c>
      <c r="H5" t="s">
        <v>113</v>
      </c>
    </row>
    <row r="6" spans="2:8" x14ac:dyDescent="0.2">
      <c r="B6" t="s">
        <v>18</v>
      </c>
      <c r="C6">
        <v>15</v>
      </c>
      <c r="D6">
        <v>15</v>
      </c>
      <c r="E6">
        <f>_xlfn.XLOOKUP(B6,RawMaterials!B$2:P$2,RawMaterials!B$3:P$3,_xlfn.XLOOKUP($B6,RefinedMaterials!$B$2:$M$2,RefinedMaterials!$B$3:$M$3,_xlfn.XLOOKUP(B6,Parts!$B$2:$T$2,Parts!$B$3:$T$3,_xlfn.XLOOKUP($B6,Products!$B$2:$AB$2,Products!$B$3:$AB$3, 0))))</f>
        <v>1</v>
      </c>
      <c r="F6">
        <f t="shared" si="0"/>
        <v>2.25</v>
      </c>
      <c r="H6" t="s">
        <v>114</v>
      </c>
    </row>
    <row r="7" spans="2:8" x14ac:dyDescent="0.2">
      <c r="B7" t="s">
        <v>15</v>
      </c>
      <c r="C7">
        <v>5</v>
      </c>
      <c r="D7">
        <v>10</v>
      </c>
      <c r="E7">
        <f>_xlfn.XLOOKUP(B7,RawMaterials!B$2:P$2,RawMaterials!B$3:P$3,_xlfn.XLOOKUP($B7,RefinedMaterials!$B$2:$M$2,RefinedMaterials!$B$3:$M$3,_xlfn.XLOOKUP(B7,Parts!$B$2:$T$2,Parts!$B$3:$T$3,_xlfn.XLOOKUP($B7,Products!$B$2:$AB$2,Products!$B$3:$AB$3, 0))))</f>
        <v>2</v>
      </c>
      <c r="F7">
        <f t="shared" si="0"/>
        <v>1</v>
      </c>
      <c r="H7" t="s">
        <v>115</v>
      </c>
    </row>
    <row r="8" spans="2:8" x14ac:dyDescent="0.2">
      <c r="B8" t="s">
        <v>73</v>
      </c>
      <c r="C8">
        <v>20</v>
      </c>
      <c r="D8">
        <v>10</v>
      </c>
      <c r="E8">
        <f>_xlfn.XLOOKUP(B8,RawMaterials!B$2:P$2,RawMaterials!B$3:P$3,_xlfn.XLOOKUP($B8,RefinedMaterials!$B$2:$M$2,RefinedMaterials!$B$3:$M$3,_xlfn.XLOOKUP(B8,Parts!$B$2:$T$2,Parts!$B$3:$T$3,_xlfn.XLOOKUP($B8,Products!$B$2:$AB$2,Products!$B$3:$AB$3, 0))))</f>
        <v>2</v>
      </c>
      <c r="F8">
        <f t="shared" si="0"/>
        <v>4</v>
      </c>
    </row>
    <row r="9" spans="2:8" x14ac:dyDescent="0.2">
      <c r="B9" t="s">
        <v>78</v>
      </c>
      <c r="C9">
        <v>10</v>
      </c>
      <c r="D9">
        <v>30</v>
      </c>
      <c r="E9">
        <f>_xlfn.XLOOKUP(B9,RawMaterials!B$2:P$2,RawMaterials!B$3:P$3,_xlfn.XLOOKUP($B9,RefinedMaterials!$B$2:$M$2,RefinedMaterials!$B$3:$M$3,_xlfn.XLOOKUP(B9,Parts!$B$2:$T$2,Parts!$B$3:$T$3,_xlfn.XLOOKUP($B9,Products!$B$2:$AB$2,Products!$B$3:$AB$3, 0))))</f>
        <v>3</v>
      </c>
      <c r="F9">
        <f t="shared" si="0"/>
        <v>9</v>
      </c>
    </row>
    <row r="10" spans="2:8" x14ac:dyDescent="0.2">
      <c r="D10" s="15">
        <f>SUM(D4:D9) / 100</f>
        <v>1.25</v>
      </c>
      <c r="F10">
        <f>SUM(F4:F9) / COUNT(F4:F9)</f>
        <v>5.375</v>
      </c>
    </row>
    <row r="13" spans="2:8" ht="15" x14ac:dyDescent="0.25">
      <c r="B13" s="12" t="s">
        <v>106</v>
      </c>
      <c r="C13" s="12"/>
      <c r="D13" s="12"/>
      <c r="E13" s="12"/>
      <c r="F13" s="12"/>
    </row>
    <row r="14" spans="2:8" x14ac:dyDescent="0.2">
      <c r="B14" t="s">
        <v>100</v>
      </c>
      <c r="C14" t="s">
        <v>102</v>
      </c>
      <c r="D14" t="s">
        <v>101</v>
      </c>
      <c r="E14" t="s">
        <v>103</v>
      </c>
      <c r="F14" t="s">
        <v>104</v>
      </c>
    </row>
    <row r="15" spans="2:8" x14ac:dyDescent="0.2">
      <c r="B15" t="s">
        <v>6</v>
      </c>
      <c r="C15">
        <v>10</v>
      </c>
      <c r="D15">
        <v>15</v>
      </c>
      <c r="E15">
        <f>_xlfn.XLOOKUP(B15,RawMaterials!B$2:P$2,RawMaterials!B$3:P$3,_xlfn.XLOOKUP($B15,RefinedMaterials!$B$2:$M$2,RefinedMaterials!$B$3:$M$3,_xlfn.XLOOKUP(B15,Parts!$B$2:$T$2,Parts!$B$3:$T$3,_xlfn.XLOOKUP($B15,Products!$B$2:$AB$2,Products!$B$3:$AB$3, 0))))</f>
        <v>4</v>
      </c>
      <c r="F15">
        <f t="shared" ref="F15:F20" si="1">C15 * (D15 / 100) * E15</f>
        <v>6</v>
      </c>
      <c r="H15" t="s">
        <v>116</v>
      </c>
    </row>
    <row r="16" spans="2:8" x14ac:dyDescent="0.2">
      <c r="B16" t="s">
        <v>20</v>
      </c>
      <c r="C16">
        <v>5</v>
      </c>
      <c r="D16">
        <v>15</v>
      </c>
      <c r="E16">
        <f>_xlfn.XLOOKUP(B16,RawMaterials!B$2:P$2,RawMaterials!B$3:P$3,_xlfn.XLOOKUP($B16,RefinedMaterials!$B$2:$M$2,RefinedMaterials!$B$3:$M$3,_xlfn.XLOOKUP(B16,Parts!$B$2:$T$2,Parts!$B$3:$T$3,_xlfn.XLOOKUP($B16,Products!$B$2:$AB$2,Products!$B$3:$AB$3, 0))))</f>
        <v>20</v>
      </c>
      <c r="F16">
        <f t="shared" si="1"/>
        <v>15</v>
      </c>
      <c r="H16" t="s">
        <v>117</v>
      </c>
    </row>
    <row r="17" spans="2:8" x14ac:dyDescent="0.2">
      <c r="B17" t="s">
        <v>7</v>
      </c>
      <c r="C17">
        <v>10</v>
      </c>
      <c r="D17">
        <v>20</v>
      </c>
      <c r="E17">
        <f>_xlfn.XLOOKUP(B17,RawMaterials!B$2:P$2,RawMaterials!B$3:P$3,_xlfn.XLOOKUP($B17,RefinedMaterials!$B$2:$M$2,RefinedMaterials!$B$3:$M$3,_xlfn.XLOOKUP(B17,Parts!$B$2:$T$2,Parts!$B$3:$T$3,_xlfn.XLOOKUP($B17,Products!$B$2:$AB$2,Products!$B$3:$AB$3, 0))))</f>
        <v>10</v>
      </c>
      <c r="F17">
        <f t="shared" si="1"/>
        <v>20</v>
      </c>
      <c r="H17" t="s">
        <v>118</v>
      </c>
    </row>
    <row r="18" spans="2:8" x14ac:dyDescent="0.2">
      <c r="B18" t="s">
        <v>21</v>
      </c>
      <c r="C18">
        <v>3</v>
      </c>
      <c r="D18">
        <v>5</v>
      </c>
      <c r="E18">
        <f>_xlfn.XLOOKUP(B18,RawMaterials!B$2:P$2,RawMaterials!B$3:P$3,_xlfn.XLOOKUP($B18,RefinedMaterials!$B$2:$M$2,RefinedMaterials!$B$3:$M$3,_xlfn.XLOOKUP(B18,Parts!$B$2:$T$2,Parts!$B$3:$T$3,_xlfn.XLOOKUP($B18,Products!$B$2:$AB$2,Products!$B$3:$AB$3, 0))))</f>
        <v>50</v>
      </c>
      <c r="F18">
        <f t="shared" si="1"/>
        <v>7.5000000000000009</v>
      </c>
      <c r="H18" t="s">
        <v>119</v>
      </c>
    </row>
    <row r="19" spans="2:8" x14ac:dyDescent="0.2">
      <c r="B19" t="s">
        <v>52</v>
      </c>
      <c r="C19">
        <v>10</v>
      </c>
      <c r="D19">
        <v>20</v>
      </c>
      <c r="E19">
        <f>_xlfn.XLOOKUP(B19,RawMaterials!B$2:P$2,RawMaterials!B$3:P$3,_xlfn.XLOOKUP($B19,RefinedMaterials!$B$2:$M$2,RefinedMaterials!$B$3:$M$3,_xlfn.XLOOKUP(B19,Parts!$B$2:$T$2,Parts!$B$3:$T$3,_xlfn.XLOOKUP($B19,Products!$B$2:$AB$2,Products!$B$3:$AB$3, 0))))</f>
        <v>3</v>
      </c>
      <c r="F19">
        <f t="shared" si="1"/>
        <v>6</v>
      </c>
      <c r="H19" t="s">
        <v>120</v>
      </c>
    </row>
    <row r="20" spans="2:8" x14ac:dyDescent="0.2">
      <c r="B20" t="s">
        <v>110</v>
      </c>
      <c r="C20">
        <v>20</v>
      </c>
      <c r="D20">
        <v>25</v>
      </c>
      <c r="E20">
        <v>2</v>
      </c>
      <c r="F20">
        <f t="shared" si="1"/>
        <v>10</v>
      </c>
      <c r="H20" t="s">
        <v>121</v>
      </c>
    </row>
    <row r="21" spans="2:8" x14ac:dyDescent="0.2">
      <c r="D21" s="15">
        <f>SUM(D15:D20) / 100</f>
        <v>1</v>
      </c>
      <c r="F21">
        <f>SUM(F15:F20) / COUNT(F15:F20)</f>
        <v>10.75</v>
      </c>
    </row>
    <row r="22" spans="2:8" x14ac:dyDescent="0.2">
      <c r="F22" s="15">
        <f>F21 / F10</f>
        <v>2</v>
      </c>
    </row>
    <row r="24" spans="2:8" ht="15" x14ac:dyDescent="0.25">
      <c r="B24" s="12" t="s">
        <v>107</v>
      </c>
      <c r="C24" s="12"/>
      <c r="D24" s="12"/>
      <c r="E24" s="12"/>
      <c r="F24" s="12"/>
    </row>
    <row r="25" spans="2:8" x14ac:dyDescent="0.2">
      <c r="B25" t="s">
        <v>100</v>
      </c>
      <c r="C25" t="s">
        <v>102</v>
      </c>
      <c r="D25" t="s">
        <v>101</v>
      </c>
      <c r="E25" t="s">
        <v>103</v>
      </c>
      <c r="F25" t="s">
        <v>104</v>
      </c>
    </row>
    <row r="26" spans="2:8" x14ac:dyDescent="0.2">
      <c r="B26" t="s">
        <v>16</v>
      </c>
      <c r="C26">
        <v>2</v>
      </c>
      <c r="D26">
        <v>30</v>
      </c>
      <c r="E26">
        <f>_xlfn.XLOOKUP(B26,RawMaterials!B$2:P$2,RawMaterials!B$3:P$3,_xlfn.XLOOKUP($B26,RefinedMaterials!$B$2:$M$2,RefinedMaterials!$B$3:$M$3,_xlfn.XLOOKUP(B26,Parts!$B$2:$T$2,Parts!$B$3:$T$3,_xlfn.XLOOKUP($B26,Products!$B$2:$AB$2,Products!$B$3:$AB$3, 0))))</f>
        <v>50</v>
      </c>
      <c r="F26">
        <f t="shared" ref="F26:F31" si="2">C26 * (D26 / 100) * E26</f>
        <v>30</v>
      </c>
      <c r="H26" t="s">
        <v>122</v>
      </c>
    </row>
    <row r="27" spans="2:8" x14ac:dyDescent="0.2">
      <c r="B27" t="s">
        <v>17</v>
      </c>
      <c r="C27">
        <v>2</v>
      </c>
      <c r="D27">
        <v>10</v>
      </c>
      <c r="E27">
        <f>_xlfn.XLOOKUP(B27,RawMaterials!B$2:P$2,RawMaterials!B$3:P$3,_xlfn.XLOOKUP($B27,RefinedMaterials!$B$2:$M$2,RefinedMaterials!$B$3:$M$3,_xlfn.XLOOKUP(B27,Parts!$B$2:$T$2,Parts!$B$3:$T$3,_xlfn.XLOOKUP($B27,Products!$B$2:$AB$2,Products!$B$3:$AB$3, 0))))</f>
        <v>50</v>
      </c>
      <c r="F27">
        <f t="shared" si="2"/>
        <v>10</v>
      </c>
      <c r="H27" t="s">
        <v>123</v>
      </c>
    </row>
    <row r="28" spans="2:8" x14ac:dyDescent="0.2">
      <c r="B28" t="s">
        <v>41</v>
      </c>
      <c r="C28">
        <v>1</v>
      </c>
      <c r="D28">
        <v>20</v>
      </c>
      <c r="E28">
        <f>_xlfn.XLOOKUP(B28,RawMaterials!B$2:P$2,RawMaterials!B$3:P$3,_xlfn.XLOOKUP($B28,RefinedMaterials!$B$2:$M$2,RefinedMaterials!$B$3:$M$3,_xlfn.XLOOKUP(B28,Parts!$B$2:$T$2,Parts!$B$3:$T$3,_xlfn.XLOOKUP($B28,Products!$B$2:$AB$2,Products!$B$3:$AB$3, 0))))</f>
        <v>108</v>
      </c>
      <c r="F28">
        <f t="shared" si="2"/>
        <v>21.6</v>
      </c>
      <c r="H28" t="s">
        <v>124</v>
      </c>
    </row>
    <row r="29" spans="2:8" x14ac:dyDescent="0.2">
      <c r="B29" t="s">
        <v>30</v>
      </c>
      <c r="C29">
        <v>2</v>
      </c>
      <c r="D29">
        <v>5</v>
      </c>
      <c r="E29">
        <f>_xlfn.XLOOKUP(B29,RawMaterials!B$2:P$2,RawMaterials!B$3:P$3,_xlfn.XLOOKUP($B29,RefinedMaterials!$B$2:$M$2,RefinedMaterials!$B$3:$M$3,_xlfn.XLOOKUP(B29,Parts!$B$2:$T$2,Parts!$B$3:$T$3,_xlfn.XLOOKUP($B29,Products!$B$2:$AB$2,Products!$B$3:$AB$3, 0))))</f>
        <v>290</v>
      </c>
      <c r="F29">
        <f t="shared" si="2"/>
        <v>29</v>
      </c>
      <c r="H29" t="s">
        <v>125</v>
      </c>
    </row>
    <row r="30" spans="2:8" x14ac:dyDescent="0.2">
      <c r="B30" t="s">
        <v>111</v>
      </c>
      <c r="C30">
        <v>5</v>
      </c>
      <c r="D30">
        <v>15</v>
      </c>
      <c r="E30">
        <v>10</v>
      </c>
      <c r="F30">
        <f t="shared" si="2"/>
        <v>7.5</v>
      </c>
      <c r="H30" t="s">
        <v>126</v>
      </c>
    </row>
    <row r="31" spans="2:8" x14ac:dyDescent="0.2">
      <c r="B31" t="s">
        <v>89</v>
      </c>
      <c r="C31">
        <v>3</v>
      </c>
      <c r="D31">
        <v>20</v>
      </c>
      <c r="E31">
        <f>_xlfn.XLOOKUP(B31,RawMaterials!B$2:P$2,RawMaterials!B$3:P$3,_xlfn.XLOOKUP($B31,RefinedMaterials!$B$2:$M$2,RefinedMaterials!$B$3:$M$3,_xlfn.XLOOKUP(B31,Parts!$B$2:$T$2,Parts!$B$3:$T$3,_xlfn.XLOOKUP($B31,Products!$B$2:$AB$2,Products!$B$3:$AB$3, 0))))</f>
        <v>49</v>
      </c>
      <c r="F31">
        <f t="shared" si="2"/>
        <v>29.400000000000006</v>
      </c>
    </row>
    <row r="32" spans="2:8" x14ac:dyDescent="0.2">
      <c r="D32" s="15">
        <f>SUM(D26:D31) / 100</f>
        <v>1</v>
      </c>
      <c r="F32">
        <f>SUM(F26:F31) / COUNT(F26:F31)</f>
        <v>21.25</v>
      </c>
    </row>
    <row r="33" spans="2:8" x14ac:dyDescent="0.2">
      <c r="F33" s="15">
        <f>F32 / F21</f>
        <v>1.9767441860465116</v>
      </c>
    </row>
    <row r="35" spans="2:8" ht="15" x14ac:dyDescent="0.25">
      <c r="B35" s="12" t="s">
        <v>108</v>
      </c>
      <c r="C35" s="12"/>
      <c r="D35" s="12"/>
      <c r="E35" s="12"/>
      <c r="F35" s="12"/>
    </row>
    <row r="36" spans="2:8" x14ac:dyDescent="0.2">
      <c r="B36" t="s">
        <v>100</v>
      </c>
      <c r="C36" t="s">
        <v>102</v>
      </c>
      <c r="D36" t="s">
        <v>101</v>
      </c>
      <c r="E36" t="s">
        <v>103</v>
      </c>
      <c r="F36" t="s">
        <v>104</v>
      </c>
    </row>
    <row r="37" spans="2:8" x14ac:dyDescent="0.2">
      <c r="B37" t="s">
        <v>45</v>
      </c>
      <c r="C37">
        <v>10</v>
      </c>
      <c r="D37">
        <v>5</v>
      </c>
      <c r="E37">
        <f>_xlfn.XLOOKUP(B37,RawMaterials!B$2:P$2,RawMaterials!B$3:P$3,_xlfn.XLOOKUP($B37,RefinedMaterials!$B$2:$M$2,RefinedMaterials!$B$3:$M$3,_xlfn.XLOOKUP(B37,Parts!$B$2:$T$2,Parts!$B$3:$T$3,_xlfn.XLOOKUP($B37,Products!$B$2:$AB$2,Products!$B$3:$AB$3, 0))))</f>
        <v>100</v>
      </c>
      <c r="F37">
        <f t="shared" ref="F37:F42" si="3">C37 * (D37 / 100) * E37</f>
        <v>50</v>
      </c>
      <c r="H37" t="s">
        <v>127</v>
      </c>
    </row>
    <row r="38" spans="2:8" x14ac:dyDescent="0.2">
      <c r="B38" t="s">
        <v>111</v>
      </c>
      <c r="C38">
        <v>10</v>
      </c>
      <c r="D38">
        <v>5</v>
      </c>
      <c r="E38">
        <v>10</v>
      </c>
      <c r="F38">
        <f t="shared" si="3"/>
        <v>5</v>
      </c>
      <c r="H38" t="s">
        <v>128</v>
      </c>
    </row>
    <row r="39" spans="2:8" x14ac:dyDescent="0.2">
      <c r="B39" t="s">
        <v>75</v>
      </c>
      <c r="C39">
        <v>10</v>
      </c>
      <c r="D39">
        <v>15</v>
      </c>
      <c r="E39">
        <f>_xlfn.XLOOKUP(B39,RawMaterials!B$2:P$2,RawMaterials!B$3:P$3,_xlfn.XLOOKUP($B39,RefinedMaterials!$B$2:$M$2,RefinedMaterials!$B$3:$M$3,_xlfn.XLOOKUP(B39,Parts!$B$2:$T$2,Parts!$B$3:$T$3,_xlfn.XLOOKUP($B39,Products!$B$2:$AB$2,Products!$B$3:$AB$3, 0))))</f>
        <v>24</v>
      </c>
      <c r="F39">
        <f t="shared" si="3"/>
        <v>36</v>
      </c>
      <c r="H39" t="s">
        <v>129</v>
      </c>
    </row>
    <row r="40" spans="2:8" x14ac:dyDescent="0.2">
      <c r="B40" t="s">
        <v>37</v>
      </c>
      <c r="C40">
        <v>10</v>
      </c>
      <c r="D40">
        <v>10</v>
      </c>
      <c r="E40">
        <f>_xlfn.XLOOKUP(B40,RawMaterials!B$2:P$2,RawMaterials!B$3:P$3,_xlfn.XLOOKUP($B40,RefinedMaterials!$B$2:$M$2,RefinedMaterials!$B$3:$M$3,_xlfn.XLOOKUP(B40,Parts!$B$2:$T$2,Parts!$B$3:$T$3,_xlfn.XLOOKUP($B40,Products!$B$2:$AB$2,Products!$B$3:$AB$3, 0))))</f>
        <v>68</v>
      </c>
      <c r="F40">
        <f t="shared" si="3"/>
        <v>68</v>
      </c>
      <c r="H40" t="s">
        <v>130</v>
      </c>
    </row>
    <row r="41" spans="2:8" x14ac:dyDescent="0.2">
      <c r="B41" t="s">
        <v>110</v>
      </c>
      <c r="C41">
        <v>50</v>
      </c>
      <c r="D41">
        <v>25</v>
      </c>
      <c r="E41">
        <v>2</v>
      </c>
      <c r="F41">
        <f t="shared" si="3"/>
        <v>25</v>
      </c>
    </row>
    <row r="42" spans="2:8" x14ac:dyDescent="0.2">
      <c r="B42" t="s">
        <v>34</v>
      </c>
      <c r="C42">
        <v>20</v>
      </c>
      <c r="D42">
        <v>20</v>
      </c>
      <c r="E42">
        <f>_xlfn.XLOOKUP(B42,RawMaterials!B$2:P$2,RawMaterials!B$3:P$3,_xlfn.XLOOKUP($B42,RefinedMaterials!$B$2:$M$2,RefinedMaterials!$B$3:$M$3,_xlfn.XLOOKUP(B42,Parts!$B$2:$T$2,Parts!$B$3:$T$3,_xlfn.XLOOKUP($B42,Products!$B$2:$AB$2,Products!$B$3:$AB$3, 0))))</f>
        <v>17</v>
      </c>
      <c r="F42">
        <f t="shared" si="3"/>
        <v>68</v>
      </c>
    </row>
    <row r="43" spans="2:8" x14ac:dyDescent="0.2">
      <c r="D43" s="15">
        <f>SUM(D37:D42) / 100</f>
        <v>0.8</v>
      </c>
      <c r="F43">
        <f>SUM(F37:F42) / COUNT(F37:F42)</f>
        <v>42</v>
      </c>
    </row>
    <row r="44" spans="2:8" x14ac:dyDescent="0.2">
      <c r="F44" s="15">
        <f>F43 / F32</f>
        <v>1.9764705882352942</v>
      </c>
    </row>
    <row r="46" spans="2:8" ht="15" x14ac:dyDescent="0.25">
      <c r="B46" s="12" t="s">
        <v>109</v>
      </c>
      <c r="C46" s="12"/>
      <c r="D46" s="12"/>
      <c r="E46" s="12"/>
      <c r="F46" s="12"/>
    </row>
    <row r="47" spans="2:8" x14ac:dyDescent="0.2">
      <c r="B47" t="s">
        <v>100</v>
      </c>
      <c r="C47" t="s">
        <v>102</v>
      </c>
      <c r="D47" t="s">
        <v>101</v>
      </c>
      <c r="E47" t="s">
        <v>103</v>
      </c>
      <c r="F47" t="s">
        <v>104</v>
      </c>
    </row>
    <row r="48" spans="2:8" x14ac:dyDescent="0.2">
      <c r="B48" t="s">
        <v>59</v>
      </c>
      <c r="C48">
        <v>1</v>
      </c>
      <c r="D48">
        <v>50</v>
      </c>
      <c r="E48">
        <f>_xlfn.XLOOKUP(B48,RawMaterials!B$2:P$2,RawMaterials!B$3:P$3,_xlfn.XLOOKUP($B48,RefinedMaterials!$B$2:$M$2,RefinedMaterials!$B$3:$M$3,_xlfn.XLOOKUP(B48,Parts!$B$2:$T$2,Parts!$B$3:$T$3,_xlfn.XLOOKUP($B48,Products!$B$2:$AB$2,Products!$B$3:$AB$3, 0))))</f>
        <v>500</v>
      </c>
      <c r="F48">
        <f t="shared" ref="F48:F53" si="4">C48 * (D48 / 100) * E48</f>
        <v>250</v>
      </c>
      <c r="H48" t="s">
        <v>131</v>
      </c>
    </row>
    <row r="49" spans="2:8" x14ac:dyDescent="0.2">
      <c r="B49" t="s">
        <v>55</v>
      </c>
      <c r="C49">
        <v>1</v>
      </c>
      <c r="D49">
        <v>15</v>
      </c>
      <c r="E49">
        <f>_xlfn.XLOOKUP(B49,RawMaterials!B$2:P$2,RawMaterials!B$3:P$3,_xlfn.XLOOKUP($B49,RefinedMaterials!$B$2:$M$2,RefinedMaterials!$B$3:$M$3,_xlfn.XLOOKUP(B49,Parts!$B$2:$T$2,Parts!$B$3:$T$3,_xlfn.XLOOKUP($B49,Products!$B$2:$AB$2,Products!$B$3:$AB$3, 0))))</f>
        <v>630.5</v>
      </c>
      <c r="F49">
        <f t="shared" si="4"/>
        <v>94.575000000000003</v>
      </c>
      <c r="H49" t="s">
        <v>132</v>
      </c>
    </row>
    <row r="50" spans="2:8" x14ac:dyDescent="0.2">
      <c r="B50" t="s">
        <v>42</v>
      </c>
      <c r="C50">
        <v>1</v>
      </c>
      <c r="D50">
        <v>15</v>
      </c>
      <c r="E50">
        <f>_xlfn.XLOOKUP(B50,RawMaterials!B$2:P$2,RawMaterials!B$3:P$3,_xlfn.XLOOKUP($B50,RefinedMaterials!$B$2:$M$2,RefinedMaterials!$B$3:$M$3,_xlfn.XLOOKUP(B50,Parts!$B$2:$T$2,Parts!$B$3:$T$3,_xlfn.XLOOKUP($B50,Products!$B$2:$AB$2,Products!$B$3:$AB$3, 0))))</f>
        <v>208</v>
      </c>
      <c r="F50">
        <f t="shared" si="4"/>
        <v>31.2</v>
      </c>
      <c r="H50" t="s">
        <v>133</v>
      </c>
    </row>
    <row r="51" spans="2:8" x14ac:dyDescent="0.2">
      <c r="B51" t="s">
        <v>111</v>
      </c>
      <c r="C51">
        <v>15</v>
      </c>
      <c r="D51">
        <v>15</v>
      </c>
      <c r="E51">
        <v>10</v>
      </c>
      <c r="F51">
        <f t="shared" si="4"/>
        <v>22.5</v>
      </c>
      <c r="H51" t="s">
        <v>134</v>
      </c>
    </row>
    <row r="52" spans="2:8" x14ac:dyDescent="0.2">
      <c r="B52" t="s">
        <v>16</v>
      </c>
      <c r="C52">
        <v>5</v>
      </c>
      <c r="D52">
        <v>25</v>
      </c>
      <c r="E52">
        <f>_xlfn.XLOOKUP(B52,RawMaterials!B$2:P$2,RawMaterials!B$3:P$3,_xlfn.XLOOKUP($B52,RefinedMaterials!$B$2:$M$2,RefinedMaterials!$B$3:$M$3,_xlfn.XLOOKUP(B52,Parts!$B$2:$T$2,Parts!$B$3:$T$3,_xlfn.XLOOKUP($B52,Products!$B$2:$AB$2,Products!$B$3:$AB$3, 0))))</f>
        <v>50</v>
      </c>
      <c r="F52">
        <f t="shared" si="4"/>
        <v>62.5</v>
      </c>
      <c r="H52" t="s">
        <v>135</v>
      </c>
    </row>
    <row r="53" spans="2:8" x14ac:dyDescent="0.2">
      <c r="B53" t="s">
        <v>17</v>
      </c>
      <c r="C53">
        <v>5</v>
      </c>
      <c r="D53">
        <v>10</v>
      </c>
      <c r="E53">
        <f>_xlfn.XLOOKUP(B53,RawMaterials!B$2:P$2,RawMaterials!B$3:P$3,_xlfn.XLOOKUP($B53,RefinedMaterials!$B$2:$M$2,RefinedMaterials!$B$3:$M$3,_xlfn.XLOOKUP(B53,Parts!$B$2:$T$2,Parts!$B$3:$T$3,_xlfn.XLOOKUP($B53,Products!$B$2:$AB$2,Products!$B$3:$AB$3, 0))))</f>
        <v>50</v>
      </c>
      <c r="F53">
        <f t="shared" si="4"/>
        <v>25</v>
      </c>
      <c r="H53" t="s">
        <v>136</v>
      </c>
    </row>
    <row r="54" spans="2:8" x14ac:dyDescent="0.2">
      <c r="D54" s="15">
        <f>SUM(D48:D53) / 100</f>
        <v>1.3</v>
      </c>
      <c r="F54">
        <f>SUM(F48:F53) / COUNT(F48:F53)</f>
        <v>80.962499999999991</v>
      </c>
    </row>
    <row r="55" spans="2:8" x14ac:dyDescent="0.2">
      <c r="F55" s="15">
        <f>F54 / F43</f>
        <v>1.9276785714285711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03CED-02BB-4532-8CFD-F93DF73EB91D}">
  <dimension ref="A1:P24"/>
  <sheetViews>
    <sheetView zoomScaleNormal="100" workbookViewId="0">
      <selection activeCell="A8" sqref="A8:F30"/>
    </sheetView>
  </sheetViews>
  <sheetFormatPr defaultRowHeight="14.25" x14ac:dyDescent="0.2"/>
  <cols>
    <col min="1" max="1" width="25.75" customWidth="1"/>
    <col min="2" max="2" width="17.75" customWidth="1"/>
    <col min="3" max="3" width="19.125" customWidth="1"/>
    <col min="4" max="4" width="18.5" customWidth="1"/>
    <col min="5" max="5" width="23.75" customWidth="1"/>
    <col min="6" max="6" width="24.75" customWidth="1"/>
    <col min="7" max="8" width="13.625" customWidth="1"/>
    <col min="9" max="9" width="16.625" customWidth="1"/>
    <col min="14" max="14" width="11.125" customWidth="1"/>
  </cols>
  <sheetData>
    <row r="1" spans="1:16" ht="15" x14ac:dyDescent="0.25">
      <c r="A1" s="3"/>
      <c r="B1" s="8" t="s">
        <v>0</v>
      </c>
      <c r="C1" s="7"/>
      <c r="D1" s="7"/>
      <c r="E1" s="7"/>
      <c r="F1" s="7"/>
      <c r="G1" s="7"/>
      <c r="H1" s="7"/>
      <c r="I1" s="7"/>
      <c r="J1" s="7"/>
    </row>
    <row r="2" spans="1:16" ht="30"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row>
    <row r="3" spans="1:16" ht="15" x14ac:dyDescent="0.25">
      <c r="A3" s="9" t="s">
        <v>9</v>
      </c>
      <c r="B3" s="7">
        <v>2</v>
      </c>
      <c r="C3" s="10">
        <v>2</v>
      </c>
      <c r="D3" s="7">
        <v>1</v>
      </c>
      <c r="E3" s="7">
        <v>4</v>
      </c>
      <c r="F3" s="7">
        <v>2</v>
      </c>
      <c r="G3" s="7">
        <v>50</v>
      </c>
      <c r="H3" s="7">
        <v>500</v>
      </c>
      <c r="I3" s="7">
        <v>50</v>
      </c>
      <c r="J3" s="7">
        <v>3</v>
      </c>
      <c r="K3" s="7">
        <v>2</v>
      </c>
      <c r="L3" s="7">
        <v>5</v>
      </c>
      <c r="M3" s="7">
        <v>3</v>
      </c>
      <c r="N3" s="7">
        <v>3</v>
      </c>
      <c r="O3" s="7">
        <v>3</v>
      </c>
      <c r="P3" s="7">
        <v>3</v>
      </c>
    </row>
    <row r="4" spans="1:16" ht="15" x14ac:dyDescent="0.25">
      <c r="A4" s="11" t="s">
        <v>10</v>
      </c>
      <c r="B4" s="4">
        <v>0</v>
      </c>
      <c r="C4" s="5">
        <v>0</v>
      </c>
      <c r="D4" s="4">
        <v>0</v>
      </c>
      <c r="E4" s="4">
        <v>0</v>
      </c>
      <c r="F4" s="4">
        <v>0</v>
      </c>
      <c r="G4" s="4">
        <v>0</v>
      </c>
      <c r="H4" s="4">
        <v>0</v>
      </c>
      <c r="I4" s="4">
        <v>0</v>
      </c>
      <c r="J4" s="4">
        <v>0</v>
      </c>
      <c r="K4" s="4">
        <v>0</v>
      </c>
      <c r="L4" s="4">
        <v>0</v>
      </c>
      <c r="M4" s="4">
        <v>20</v>
      </c>
      <c r="N4" s="4">
        <v>0</v>
      </c>
      <c r="O4" s="4">
        <v>0</v>
      </c>
      <c r="P4" s="4">
        <v>0</v>
      </c>
    </row>
    <row r="5" spans="1:16" ht="15" x14ac:dyDescent="0.25">
      <c r="A5" s="9" t="s">
        <v>11</v>
      </c>
      <c r="B5" s="7">
        <f>B$4/1+B$3</f>
        <v>2</v>
      </c>
      <c r="C5" s="7">
        <f>C$4/1+C$3</f>
        <v>2</v>
      </c>
      <c r="D5" s="7">
        <f>D$4/1+D$3</f>
        <v>1</v>
      </c>
      <c r="E5" s="7">
        <f t="shared" ref="E5:P5" si="0">E$4/1+E$3</f>
        <v>4</v>
      </c>
      <c r="F5" s="7">
        <f t="shared" si="0"/>
        <v>2</v>
      </c>
      <c r="G5" s="7">
        <f t="shared" si="0"/>
        <v>50</v>
      </c>
      <c r="H5" s="7">
        <f t="shared" si="0"/>
        <v>500</v>
      </c>
      <c r="I5" s="7">
        <f t="shared" si="0"/>
        <v>50</v>
      </c>
      <c r="J5" s="7">
        <f t="shared" si="0"/>
        <v>3</v>
      </c>
      <c r="K5" s="7">
        <f t="shared" si="0"/>
        <v>2</v>
      </c>
      <c r="L5" s="7">
        <f t="shared" si="0"/>
        <v>5</v>
      </c>
      <c r="M5" s="7">
        <f t="shared" si="0"/>
        <v>23</v>
      </c>
      <c r="N5" s="7">
        <f t="shared" si="0"/>
        <v>3</v>
      </c>
      <c r="O5" s="7">
        <f t="shared" si="0"/>
        <v>3</v>
      </c>
      <c r="P5" s="7">
        <f t="shared" si="0"/>
        <v>3</v>
      </c>
    </row>
    <row r="6" spans="1:16" ht="15" x14ac:dyDescent="0.25">
      <c r="A6" s="11" t="s">
        <v>12</v>
      </c>
      <c r="B6" s="4">
        <f>B$4/10+B$3</f>
        <v>2</v>
      </c>
      <c r="C6" s="4">
        <f>C$4/10+C$3</f>
        <v>2</v>
      </c>
      <c r="D6" s="4">
        <f>D$4/10+D$3</f>
        <v>1</v>
      </c>
      <c r="E6" s="4">
        <f t="shared" ref="E6:P6" si="1">E$4/10+E$3</f>
        <v>4</v>
      </c>
      <c r="F6" s="4">
        <f t="shared" si="1"/>
        <v>2</v>
      </c>
      <c r="G6" s="4">
        <f t="shared" si="1"/>
        <v>50</v>
      </c>
      <c r="H6" s="4">
        <f t="shared" si="1"/>
        <v>500</v>
      </c>
      <c r="I6" s="4">
        <f t="shared" si="1"/>
        <v>50</v>
      </c>
      <c r="J6" s="4">
        <f t="shared" si="1"/>
        <v>3</v>
      </c>
      <c r="K6" s="4">
        <f t="shared" si="1"/>
        <v>2</v>
      </c>
      <c r="L6" s="4">
        <f t="shared" si="1"/>
        <v>5</v>
      </c>
      <c r="M6" s="4">
        <f t="shared" si="1"/>
        <v>5</v>
      </c>
      <c r="N6" s="4">
        <f t="shared" si="1"/>
        <v>3</v>
      </c>
      <c r="O6" s="4">
        <f t="shared" si="1"/>
        <v>3</v>
      </c>
      <c r="P6" s="4">
        <f t="shared" si="1"/>
        <v>3</v>
      </c>
    </row>
    <row r="7" spans="1:16" ht="15" x14ac:dyDescent="0.25">
      <c r="A7" s="9" t="s">
        <v>13</v>
      </c>
      <c r="B7" s="7">
        <f>B$4/100+B$3</f>
        <v>2</v>
      </c>
      <c r="C7" s="7">
        <f>C$4/100+C$3</f>
        <v>2</v>
      </c>
      <c r="D7" s="7">
        <f>D$4/100+D$3</f>
        <v>1</v>
      </c>
      <c r="E7" s="7">
        <f t="shared" ref="E7:P7" si="2">E$4/100+E$3</f>
        <v>4</v>
      </c>
      <c r="F7" s="7">
        <f t="shared" si="2"/>
        <v>2</v>
      </c>
      <c r="G7" s="7">
        <f t="shared" si="2"/>
        <v>50</v>
      </c>
      <c r="H7" s="7">
        <f t="shared" si="2"/>
        <v>500</v>
      </c>
      <c r="I7" s="7">
        <f t="shared" si="2"/>
        <v>50</v>
      </c>
      <c r="J7" s="7">
        <f t="shared" si="2"/>
        <v>3</v>
      </c>
      <c r="K7" s="7">
        <f t="shared" si="2"/>
        <v>2</v>
      </c>
      <c r="L7" s="7">
        <f t="shared" si="2"/>
        <v>5</v>
      </c>
      <c r="M7" s="7">
        <f t="shared" si="2"/>
        <v>3.2</v>
      </c>
      <c r="N7" s="7">
        <f t="shared" si="2"/>
        <v>3</v>
      </c>
      <c r="O7" s="7">
        <f t="shared" si="2"/>
        <v>3</v>
      </c>
      <c r="P7" s="7">
        <f t="shared" si="2"/>
        <v>3</v>
      </c>
    </row>
    <row r="8" spans="1:16" ht="15" x14ac:dyDescent="0.25">
      <c r="A8" s="12" t="s">
        <v>62</v>
      </c>
    </row>
    <row r="9" spans="1:16" x14ac:dyDescent="0.2">
      <c r="A9" t="s">
        <v>100</v>
      </c>
      <c r="B9" t="s">
        <v>9</v>
      </c>
      <c r="C9" t="s">
        <v>10</v>
      </c>
      <c r="D9" t="s">
        <v>11</v>
      </c>
      <c r="E9" t="s">
        <v>12</v>
      </c>
      <c r="F9" t="s">
        <v>13</v>
      </c>
    </row>
    <row r="10" spans="1:16" x14ac:dyDescent="0.2">
      <c r="A10" s="17" t="s">
        <v>4</v>
      </c>
      <c r="B10" s="7">
        <v>2</v>
      </c>
      <c r="C10" s="4">
        <v>0</v>
      </c>
      <c r="D10" s="7">
        <f>B$4/1+B$3</f>
        <v>2</v>
      </c>
      <c r="E10" s="4">
        <f>B$4/10+B$3</f>
        <v>2</v>
      </c>
      <c r="F10" s="7">
        <f>B$4/100+B$3</f>
        <v>2</v>
      </c>
    </row>
    <row r="11" spans="1:16" x14ac:dyDescent="0.2">
      <c r="A11" s="17" t="s">
        <v>5</v>
      </c>
      <c r="B11" s="10">
        <v>2</v>
      </c>
      <c r="C11" s="5">
        <v>0</v>
      </c>
      <c r="D11" s="7">
        <f>C$4/1+C$3</f>
        <v>2</v>
      </c>
      <c r="E11" s="4">
        <f>C$4/10+C$3</f>
        <v>2</v>
      </c>
      <c r="F11" s="7">
        <f>C$4/100+C$3</f>
        <v>2</v>
      </c>
    </row>
    <row r="12" spans="1:16" x14ac:dyDescent="0.2">
      <c r="A12" s="17" t="s">
        <v>18</v>
      </c>
      <c r="B12" s="7">
        <v>1</v>
      </c>
      <c r="C12" s="4">
        <v>0</v>
      </c>
      <c r="D12" s="7">
        <f>D$4/1+D$3</f>
        <v>1</v>
      </c>
      <c r="E12" s="4">
        <f>D$4/10+D$3</f>
        <v>1</v>
      </c>
      <c r="F12" s="7">
        <f>D$4/100+D$3</f>
        <v>1</v>
      </c>
    </row>
    <row r="13" spans="1:16" x14ac:dyDescent="0.2">
      <c r="A13" s="17" t="s">
        <v>14</v>
      </c>
      <c r="B13" s="7">
        <v>4</v>
      </c>
      <c r="C13" s="4">
        <v>0</v>
      </c>
      <c r="D13" s="7">
        <f>E$4/1+E$3</f>
        <v>4</v>
      </c>
      <c r="E13" s="4">
        <f>E$4/10+E$3</f>
        <v>4</v>
      </c>
      <c r="F13" s="7">
        <f>E$4/100+E$3</f>
        <v>4</v>
      </c>
    </row>
    <row r="14" spans="1:16" x14ac:dyDescent="0.2">
      <c r="A14" s="17" t="s">
        <v>15</v>
      </c>
      <c r="B14" s="7">
        <v>2</v>
      </c>
      <c r="C14" s="4">
        <v>0</v>
      </c>
      <c r="D14" s="7">
        <f>F$4/1+F$3</f>
        <v>2</v>
      </c>
      <c r="E14" s="4">
        <f>F$4/10+F$3</f>
        <v>2</v>
      </c>
      <c r="F14" s="7">
        <f>F$4/100+F$3</f>
        <v>2</v>
      </c>
    </row>
    <row r="15" spans="1:16" x14ac:dyDescent="0.2">
      <c r="A15" s="17" t="s">
        <v>16</v>
      </c>
      <c r="B15" s="7">
        <v>50</v>
      </c>
      <c r="C15" s="4">
        <v>0</v>
      </c>
      <c r="D15" s="7">
        <f>G$4/1+G$3</f>
        <v>50</v>
      </c>
      <c r="E15" s="4">
        <f>G$4/10+G$3</f>
        <v>50</v>
      </c>
      <c r="F15" s="7">
        <f>G$4/100+G$3</f>
        <v>50</v>
      </c>
    </row>
    <row r="16" spans="1:16" x14ac:dyDescent="0.2">
      <c r="A16" s="17" t="s">
        <v>59</v>
      </c>
      <c r="B16" s="7">
        <v>500</v>
      </c>
      <c r="C16" s="4">
        <v>0</v>
      </c>
      <c r="D16" s="7">
        <f>H$4/1+H$3</f>
        <v>500</v>
      </c>
      <c r="E16" s="4">
        <f>H$4/10+H$3</f>
        <v>500</v>
      </c>
      <c r="F16" s="7">
        <f>H$4/100+H$3</f>
        <v>500</v>
      </c>
    </row>
    <row r="17" spans="1:6" x14ac:dyDescent="0.2">
      <c r="A17" s="17" t="s">
        <v>17</v>
      </c>
      <c r="B17" s="7">
        <v>50</v>
      </c>
      <c r="C17" s="4">
        <v>0</v>
      </c>
      <c r="D17" s="7">
        <f>I$4/1+I$3</f>
        <v>50</v>
      </c>
      <c r="E17" s="4">
        <f>I$4/10+I$3</f>
        <v>50</v>
      </c>
      <c r="F17" s="7">
        <f>I$4/100+I$3</f>
        <v>50</v>
      </c>
    </row>
    <row r="18" spans="1:6" x14ac:dyDescent="0.2">
      <c r="A18" s="17" t="s">
        <v>52</v>
      </c>
      <c r="B18" s="7">
        <v>3</v>
      </c>
      <c r="C18" s="4">
        <v>0</v>
      </c>
      <c r="D18" s="7">
        <f>J$4/1+J$3</f>
        <v>3</v>
      </c>
      <c r="E18" s="4">
        <f>J$4/10+J$3</f>
        <v>3</v>
      </c>
      <c r="F18" s="7">
        <f>J$4/100+J$3</f>
        <v>3</v>
      </c>
    </row>
    <row r="19" spans="1:6" x14ac:dyDescent="0.2">
      <c r="A19" s="17" t="s">
        <v>73</v>
      </c>
      <c r="B19" s="7">
        <v>2</v>
      </c>
      <c r="C19" s="4">
        <v>0</v>
      </c>
      <c r="D19" s="7">
        <f>K$4/1+K$3</f>
        <v>2</v>
      </c>
      <c r="E19" s="4">
        <f>K$4/10+K$3</f>
        <v>2</v>
      </c>
      <c r="F19" s="7">
        <f>K$4/100+K$3</f>
        <v>2</v>
      </c>
    </row>
    <row r="20" spans="1:6" x14ac:dyDescent="0.2">
      <c r="A20" s="18" t="s">
        <v>76</v>
      </c>
      <c r="B20" s="7">
        <v>5</v>
      </c>
      <c r="C20" s="4">
        <v>0</v>
      </c>
      <c r="D20" s="7">
        <f>L$4/1+L$3</f>
        <v>5</v>
      </c>
      <c r="E20" s="4">
        <f>L$4/10+L$3</f>
        <v>5</v>
      </c>
      <c r="F20" s="7">
        <f>L$4/100+L$3</f>
        <v>5</v>
      </c>
    </row>
    <row r="21" spans="1:6" x14ac:dyDescent="0.2">
      <c r="A21" s="18" t="s">
        <v>77</v>
      </c>
      <c r="B21" s="7">
        <v>3</v>
      </c>
      <c r="C21" s="4">
        <v>20</v>
      </c>
      <c r="D21" s="7">
        <f>M$4/1+M$3</f>
        <v>23</v>
      </c>
      <c r="E21" s="4">
        <f>M$4/10+M$3</f>
        <v>5</v>
      </c>
      <c r="F21" s="7">
        <f>M$4/100+M$3</f>
        <v>3.2</v>
      </c>
    </row>
    <row r="22" spans="1:6" x14ac:dyDescent="0.2">
      <c r="A22" s="18" t="s">
        <v>78</v>
      </c>
      <c r="B22" s="7">
        <v>3</v>
      </c>
      <c r="C22" s="4">
        <v>0</v>
      </c>
      <c r="D22" s="7">
        <f>N$4/1+N$3</f>
        <v>3</v>
      </c>
      <c r="E22" s="4">
        <f>N$4/10+N$3</f>
        <v>3</v>
      </c>
      <c r="F22" s="7">
        <f>N$4/100+N$3</f>
        <v>3</v>
      </c>
    </row>
    <row r="23" spans="1:6" x14ac:dyDescent="0.2">
      <c r="A23" s="18" t="s">
        <v>86</v>
      </c>
      <c r="B23" s="7">
        <v>3</v>
      </c>
      <c r="C23" s="4">
        <v>0</v>
      </c>
      <c r="D23" s="7">
        <f>O$4/1+O$3</f>
        <v>3</v>
      </c>
      <c r="E23" s="4">
        <f>O$4/10+O$3</f>
        <v>3</v>
      </c>
      <c r="F23" s="7">
        <f>O$4/100+O$3</f>
        <v>3</v>
      </c>
    </row>
    <row r="24" spans="1:6" x14ac:dyDescent="0.2">
      <c r="A24" s="18" t="s">
        <v>87</v>
      </c>
      <c r="B24" s="7">
        <v>3</v>
      </c>
      <c r="C24" s="4">
        <v>0</v>
      </c>
      <c r="D24" s="7">
        <f>P$4/1+P$3</f>
        <v>3</v>
      </c>
      <c r="E24" s="4">
        <f>P$4/10+P$3</f>
        <v>3</v>
      </c>
      <c r="F24" s="7">
        <f>P$4/100+P$3</f>
        <v>3</v>
      </c>
    </row>
  </sheetData>
  <phoneticPr fontId="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240F-943F-4B26-B132-F983F603078C}">
  <dimension ref="A1:O35"/>
  <sheetViews>
    <sheetView tabSelected="1" workbookViewId="0">
      <selection activeCell="C27" sqref="C27"/>
    </sheetView>
  </sheetViews>
  <sheetFormatPr defaultRowHeight="14.25" x14ac:dyDescent="0.2"/>
  <cols>
    <col min="1" max="1" width="16.5" customWidth="1"/>
    <col min="2" max="2" width="15.75" customWidth="1"/>
    <col min="3" max="3" width="18.5" customWidth="1"/>
    <col min="4" max="4" width="21.75" customWidth="1"/>
    <col min="5" max="5" width="21.625" customWidth="1"/>
    <col min="6" max="6" width="20.25" customWidth="1"/>
    <col min="7" max="7" width="10.875" customWidth="1"/>
    <col min="12" max="12" width="13.375" customWidth="1"/>
  </cols>
  <sheetData>
    <row r="1" spans="1:15" ht="15" x14ac:dyDescent="0.25">
      <c r="A1" s="3"/>
      <c r="B1" s="9" t="s">
        <v>1</v>
      </c>
      <c r="C1" s="7"/>
      <c r="D1" s="7"/>
      <c r="E1" s="7"/>
      <c r="F1" s="7"/>
      <c r="G1" s="7"/>
      <c r="H1" s="7"/>
      <c r="I1" s="7"/>
      <c r="J1" s="7"/>
    </row>
    <row r="2" spans="1:15" ht="15" x14ac:dyDescent="0.25">
      <c r="A2" s="5"/>
      <c r="B2" s="6" t="s">
        <v>6</v>
      </c>
      <c r="C2" s="6" t="s">
        <v>7</v>
      </c>
      <c r="D2" s="6" t="s">
        <v>19</v>
      </c>
      <c r="E2" s="6" t="s">
        <v>20</v>
      </c>
      <c r="F2" s="6" t="s">
        <v>21</v>
      </c>
      <c r="G2" s="6" t="s">
        <v>29</v>
      </c>
      <c r="H2" s="6" t="s">
        <v>47</v>
      </c>
      <c r="I2" s="6" t="s">
        <v>30</v>
      </c>
      <c r="J2" s="6" t="s">
        <v>53</v>
      </c>
      <c r="K2" s="6" t="s">
        <v>72</v>
      </c>
      <c r="L2" s="6" t="s">
        <v>79</v>
      </c>
      <c r="M2" s="13" t="s">
        <v>84</v>
      </c>
    </row>
    <row r="3" spans="1:15" ht="15" x14ac:dyDescent="0.25">
      <c r="A3" s="9" t="s">
        <v>9</v>
      </c>
      <c r="B3" s="7">
        <f>SUMPRODUCT(RawMaterials!$B$3:$P$3,Recipes!$B10:$P10)</f>
        <v>4</v>
      </c>
      <c r="C3" s="7">
        <f>SUMPRODUCT(RawMaterials!$B$3:$P$3,Recipes!$B11:$P11)</f>
        <v>10</v>
      </c>
      <c r="D3" s="7">
        <f>SUMPRODUCT(RawMaterials!$B$3:$P$3,Recipes!$B12:$P12)</f>
        <v>2</v>
      </c>
      <c r="E3" s="7">
        <f>SUMPRODUCT(RawMaterials!$B$3:$P$3,Recipes!$B13:$P13)</f>
        <v>20</v>
      </c>
      <c r="F3" s="7">
        <f>SUMPRODUCT(RawMaterials!$B$3:$P$3,Recipes!$B14:$P14)</f>
        <v>50</v>
      </c>
      <c r="G3" s="7">
        <f>SUMPRODUCT(RawMaterials!$B$3:$P$3,Recipes!$B15:$P15)</f>
        <v>50</v>
      </c>
      <c r="H3" s="7">
        <f>SUMPRODUCT(RawMaterials!$B$3:$P$3,Recipes!$B16:$P16)</f>
        <v>0.5</v>
      </c>
      <c r="I3" s="7">
        <f>SUMPRODUCT(RawMaterials!$B$3:$P$3,Recipes!$B17:$P17)</f>
        <v>290</v>
      </c>
      <c r="J3" s="7">
        <f>SUMPRODUCT(RawMaterials!$B$3:$P$3,Recipes!$B18:$P18)</f>
        <v>3</v>
      </c>
      <c r="K3" s="7">
        <f>SUMPRODUCT(RawMaterials!$B$3:$P$3,Recipes!$B19:$P19)</f>
        <v>10</v>
      </c>
      <c r="L3" s="7">
        <f>SUMPRODUCT(RawMaterials!$B$3:$P$3,Recipes!$B20:$P20)</f>
        <v>9</v>
      </c>
      <c r="M3" s="7">
        <f>SUMPRODUCT(RawMaterials!$B$3:$P$3,Recipes!$B21:$P21)</f>
        <v>30</v>
      </c>
      <c r="N3" s="7"/>
      <c r="O3" s="7"/>
    </row>
    <row r="4" spans="1:15" ht="15" x14ac:dyDescent="0.25">
      <c r="A4" s="11" t="s">
        <v>10</v>
      </c>
      <c r="B4" s="4">
        <v>0</v>
      </c>
      <c r="C4" s="4">
        <v>0</v>
      </c>
      <c r="D4" s="4">
        <v>0</v>
      </c>
      <c r="E4" s="4">
        <v>5</v>
      </c>
      <c r="F4" s="4">
        <v>20</v>
      </c>
      <c r="G4" s="4">
        <v>0</v>
      </c>
      <c r="H4" s="4">
        <v>0</v>
      </c>
      <c r="I4" s="4">
        <v>100</v>
      </c>
      <c r="J4" s="4">
        <v>0</v>
      </c>
      <c r="K4" s="4">
        <v>2</v>
      </c>
      <c r="L4" s="4">
        <v>5</v>
      </c>
      <c r="M4" s="4">
        <v>6</v>
      </c>
    </row>
    <row r="5" spans="1:15" ht="15" x14ac:dyDescent="0.25">
      <c r="A5" s="9" t="s">
        <v>11</v>
      </c>
      <c r="B5" s="7">
        <f t="shared" ref="B5:M5" si="0">B$4/1+B$3</f>
        <v>4</v>
      </c>
      <c r="C5" s="7">
        <f t="shared" si="0"/>
        <v>10</v>
      </c>
      <c r="D5" s="7">
        <f t="shared" si="0"/>
        <v>2</v>
      </c>
      <c r="E5" s="7">
        <f t="shared" si="0"/>
        <v>25</v>
      </c>
      <c r="F5" s="7">
        <f t="shared" si="0"/>
        <v>70</v>
      </c>
      <c r="G5" s="7">
        <f t="shared" si="0"/>
        <v>50</v>
      </c>
      <c r="H5" s="7">
        <f t="shared" si="0"/>
        <v>0.5</v>
      </c>
      <c r="I5" s="7">
        <f t="shared" si="0"/>
        <v>390</v>
      </c>
      <c r="J5" s="7">
        <f t="shared" si="0"/>
        <v>3</v>
      </c>
      <c r="K5" s="7">
        <f t="shared" si="0"/>
        <v>12</v>
      </c>
      <c r="L5" s="7">
        <f t="shared" si="0"/>
        <v>14</v>
      </c>
      <c r="M5" s="7">
        <f t="shared" si="0"/>
        <v>36</v>
      </c>
    </row>
    <row r="6" spans="1:15" ht="15" x14ac:dyDescent="0.25">
      <c r="A6" s="11" t="s">
        <v>12</v>
      </c>
      <c r="B6" s="4">
        <f t="shared" ref="B6:M6" si="1">B$4/10+B$3</f>
        <v>4</v>
      </c>
      <c r="C6" s="4">
        <f t="shared" si="1"/>
        <v>10</v>
      </c>
      <c r="D6" s="4">
        <f t="shared" si="1"/>
        <v>2</v>
      </c>
      <c r="E6" s="4">
        <f t="shared" si="1"/>
        <v>20.5</v>
      </c>
      <c r="F6" s="4">
        <f t="shared" si="1"/>
        <v>52</v>
      </c>
      <c r="G6" s="4">
        <f t="shared" si="1"/>
        <v>50</v>
      </c>
      <c r="H6" s="4">
        <f t="shared" si="1"/>
        <v>0.5</v>
      </c>
      <c r="I6" s="4">
        <f t="shared" si="1"/>
        <v>300</v>
      </c>
      <c r="J6" s="4">
        <f t="shared" si="1"/>
        <v>3</v>
      </c>
      <c r="K6" s="4">
        <f t="shared" si="1"/>
        <v>10.199999999999999</v>
      </c>
      <c r="L6" s="4">
        <f t="shared" si="1"/>
        <v>9.5</v>
      </c>
      <c r="M6" s="4">
        <f t="shared" si="1"/>
        <v>30.6</v>
      </c>
    </row>
    <row r="7" spans="1:15" ht="15" x14ac:dyDescent="0.25">
      <c r="A7" s="9" t="s">
        <v>13</v>
      </c>
      <c r="B7" s="7">
        <f t="shared" ref="B7:M7" si="2">B$4/100+B$3</f>
        <v>4</v>
      </c>
      <c r="C7" s="7">
        <f t="shared" si="2"/>
        <v>10</v>
      </c>
      <c r="D7" s="7">
        <f t="shared" si="2"/>
        <v>2</v>
      </c>
      <c r="E7" s="7">
        <f t="shared" si="2"/>
        <v>20.05</v>
      </c>
      <c r="F7" s="7">
        <f t="shared" si="2"/>
        <v>50.2</v>
      </c>
      <c r="G7" s="7">
        <f t="shared" si="2"/>
        <v>50</v>
      </c>
      <c r="H7" s="7">
        <f t="shared" si="2"/>
        <v>0.5</v>
      </c>
      <c r="I7" s="7">
        <f t="shared" si="2"/>
        <v>291</v>
      </c>
      <c r="J7" s="7">
        <f t="shared" si="2"/>
        <v>3</v>
      </c>
      <c r="K7" s="7">
        <f t="shared" si="2"/>
        <v>10.02</v>
      </c>
      <c r="L7" s="7">
        <f t="shared" si="2"/>
        <v>9.0500000000000007</v>
      </c>
      <c r="M7" s="7">
        <f t="shared" si="2"/>
        <v>30.06</v>
      </c>
    </row>
    <row r="8" spans="1:15" ht="15" x14ac:dyDescent="0.25">
      <c r="A8" s="12" t="s">
        <v>62</v>
      </c>
    </row>
    <row r="9" spans="1:15" x14ac:dyDescent="0.2">
      <c r="A9" t="s">
        <v>100</v>
      </c>
      <c r="B9" t="s">
        <v>9</v>
      </c>
      <c r="C9" t="s">
        <v>10</v>
      </c>
      <c r="D9" t="s">
        <v>11</v>
      </c>
      <c r="E9" t="s">
        <v>12</v>
      </c>
      <c r="F9" t="s">
        <v>13</v>
      </c>
    </row>
    <row r="10" spans="1:15" x14ac:dyDescent="0.2">
      <c r="A10" s="17" t="s">
        <v>6</v>
      </c>
      <c r="B10" s="7">
        <f>SUMPRODUCT(RawMaterials!$B$3:$P$3,Recipes!$B10:$P10)</f>
        <v>4</v>
      </c>
      <c r="C10" s="4">
        <v>0</v>
      </c>
      <c r="D10" s="7">
        <f>B$4/1+B$3</f>
        <v>4</v>
      </c>
      <c r="E10" s="4">
        <f>B$4/10+B$3</f>
        <v>4</v>
      </c>
      <c r="F10" s="7">
        <f>B$4/100+B$3</f>
        <v>4</v>
      </c>
    </row>
    <row r="11" spans="1:15" x14ac:dyDescent="0.2">
      <c r="A11" s="17" t="s">
        <v>7</v>
      </c>
      <c r="B11" s="7">
        <f>SUMPRODUCT(RawMaterials!$B$3:$P$3,Recipes!$B11:$P11)</f>
        <v>10</v>
      </c>
      <c r="C11" s="4">
        <v>0</v>
      </c>
      <c r="D11" s="7">
        <f>C$4/1+C$3</f>
        <v>10</v>
      </c>
      <c r="E11" s="4">
        <f>C$4/10+C$3</f>
        <v>10</v>
      </c>
      <c r="F11" s="7">
        <f>C$4/100+C$3</f>
        <v>10</v>
      </c>
    </row>
    <row r="12" spans="1:15" x14ac:dyDescent="0.2">
      <c r="A12" s="17" t="s">
        <v>19</v>
      </c>
      <c r="B12" s="7">
        <f>SUMPRODUCT(RawMaterials!$B$3:$P$3,Recipes!$B12:$P12)</f>
        <v>2</v>
      </c>
      <c r="C12" s="4">
        <v>0</v>
      </c>
      <c r="D12" s="7">
        <f>D$4/1+D$3</f>
        <v>2</v>
      </c>
      <c r="E12" s="4">
        <f>D$4/10+D$3</f>
        <v>2</v>
      </c>
      <c r="F12" s="7">
        <f>D$4/100+D$3</f>
        <v>2</v>
      </c>
    </row>
    <row r="13" spans="1:15" x14ac:dyDescent="0.2">
      <c r="A13" s="17" t="s">
        <v>20</v>
      </c>
      <c r="B13" s="7">
        <f>SUMPRODUCT(RawMaterials!$B$3:$P$3,Recipes!$B13:$P13)</f>
        <v>20</v>
      </c>
      <c r="C13" s="4">
        <v>5</v>
      </c>
      <c r="D13" s="7">
        <f>E$4/1+E$3</f>
        <v>25</v>
      </c>
      <c r="E13" s="4">
        <f>E$4/10+E$3</f>
        <v>20.5</v>
      </c>
      <c r="F13" s="7">
        <f>E$4/100+E$3</f>
        <v>20.05</v>
      </c>
    </row>
    <row r="14" spans="1:15" x14ac:dyDescent="0.2">
      <c r="A14" s="17" t="s">
        <v>21</v>
      </c>
      <c r="B14" s="7">
        <f>SUMPRODUCT(RawMaterials!$B$3:$P$3,Recipes!$B14:$P14)</f>
        <v>50</v>
      </c>
      <c r="C14" s="4">
        <v>20</v>
      </c>
      <c r="D14" s="7">
        <f>F$4/1+F$3</f>
        <v>70</v>
      </c>
      <c r="E14" s="4">
        <f>F$4/10+F$3</f>
        <v>52</v>
      </c>
      <c r="F14" s="7">
        <f>F$4/100+F$3</f>
        <v>50.2</v>
      </c>
    </row>
    <row r="15" spans="1:15" ht="28.5" x14ac:dyDescent="0.2">
      <c r="A15" s="17" t="s">
        <v>29</v>
      </c>
      <c r="B15" s="7">
        <f>SUMPRODUCT(RawMaterials!$B$3:$P$3,Recipes!$B15:$P15)</f>
        <v>50</v>
      </c>
      <c r="C15" s="4">
        <v>0</v>
      </c>
      <c r="D15" s="7">
        <f>G$4/1+G$3</f>
        <v>50</v>
      </c>
      <c r="E15" s="4">
        <f>G$4/10+G$3</f>
        <v>50</v>
      </c>
      <c r="F15" s="7">
        <f>G$4/100+G$3</f>
        <v>50</v>
      </c>
    </row>
    <row r="16" spans="1:15" x14ac:dyDescent="0.2">
      <c r="A16" s="17" t="s">
        <v>47</v>
      </c>
      <c r="B16" s="7">
        <f>SUMPRODUCT(RawMaterials!$B$3:$P$3,Recipes!$B16:$P16)</f>
        <v>0.5</v>
      </c>
      <c r="C16" s="4">
        <v>0</v>
      </c>
      <c r="D16" s="7">
        <f>H$4/1+H$3</f>
        <v>0.5</v>
      </c>
      <c r="E16" s="4">
        <f>H$4/10+H$3</f>
        <v>0.5</v>
      </c>
      <c r="F16" s="7">
        <f>H$4/100+H$3</f>
        <v>0.5</v>
      </c>
    </row>
    <row r="17" spans="1:6" x14ac:dyDescent="0.2">
      <c r="A17" s="17" t="s">
        <v>30</v>
      </c>
      <c r="B17" s="7">
        <f>SUMPRODUCT(RawMaterials!$B$3:$P$3,Recipes!$B17:$P17)</f>
        <v>290</v>
      </c>
      <c r="C17" s="4">
        <v>100</v>
      </c>
      <c r="D17" s="7">
        <f>I$4/1+I$3</f>
        <v>390</v>
      </c>
      <c r="E17" s="4">
        <f>I$4/10+I$3</f>
        <v>300</v>
      </c>
      <c r="F17" s="7">
        <f>I$4/100+I$3</f>
        <v>291</v>
      </c>
    </row>
    <row r="18" spans="1:6" x14ac:dyDescent="0.2">
      <c r="A18" s="17" t="s">
        <v>53</v>
      </c>
      <c r="B18" s="7">
        <f>SUMPRODUCT(RawMaterials!$B$3:$P$3,Recipes!$B18:$P18)</f>
        <v>3</v>
      </c>
      <c r="C18" s="4">
        <v>0</v>
      </c>
      <c r="D18" s="7">
        <f>J$4/1+J$3</f>
        <v>3</v>
      </c>
      <c r="E18" s="4">
        <f>J$4/10+J$3</f>
        <v>3</v>
      </c>
      <c r="F18" s="7">
        <f>J$4/100+J$3</f>
        <v>3</v>
      </c>
    </row>
    <row r="19" spans="1:6" x14ac:dyDescent="0.2">
      <c r="A19" s="17" t="s">
        <v>72</v>
      </c>
      <c r="B19" s="7">
        <f>SUMPRODUCT(RawMaterials!$B$3:$P$3,Recipes!$B19:$P19)</f>
        <v>10</v>
      </c>
      <c r="C19" s="4">
        <v>2</v>
      </c>
      <c r="D19" s="7">
        <f>K$4/1+K$3</f>
        <v>12</v>
      </c>
      <c r="E19" s="4">
        <f>K$4/10+K$3</f>
        <v>10.199999999999999</v>
      </c>
      <c r="F19" s="7">
        <f>K$4/100+K$3</f>
        <v>10.02</v>
      </c>
    </row>
    <row r="20" spans="1:6" x14ac:dyDescent="0.2">
      <c r="A20" s="17" t="s">
        <v>79</v>
      </c>
      <c r="B20" s="7">
        <f>SUMPRODUCT(RawMaterials!$B$3:$P$3,Recipes!$B20:$P20)</f>
        <v>9</v>
      </c>
      <c r="C20" s="4">
        <v>5</v>
      </c>
      <c r="D20" s="7">
        <f>L$4/1+L$3</f>
        <v>14</v>
      </c>
      <c r="E20" s="4">
        <f>L$4/10+L$3</f>
        <v>9.5</v>
      </c>
      <c r="F20" s="7">
        <f>L$4/100+L$3</f>
        <v>9.0500000000000007</v>
      </c>
    </row>
    <row r="21" spans="1:6" x14ac:dyDescent="0.2">
      <c r="A21" s="18" t="s">
        <v>84</v>
      </c>
      <c r="B21" s="7">
        <f>SUMPRODUCT(RawMaterials!$B$3:$P$3,Recipes!$B21:$P21)</f>
        <v>30</v>
      </c>
      <c r="C21" s="4">
        <v>6</v>
      </c>
      <c r="D21" s="7">
        <f>M$4/1+M$3</f>
        <v>36</v>
      </c>
      <c r="E21" s="4">
        <f>M$4/10+M$3</f>
        <v>30.6</v>
      </c>
      <c r="F21" s="7">
        <f>M$4/100+M$3</f>
        <v>30.06</v>
      </c>
    </row>
    <row r="22" spans="1:6" x14ac:dyDescent="0.2">
      <c r="A22" s="18"/>
      <c r="B22" s="7"/>
      <c r="C22" s="4"/>
      <c r="D22" s="7"/>
      <c r="E22" s="4"/>
      <c r="F22" s="7"/>
    </row>
    <row r="23" spans="1:6" x14ac:dyDescent="0.2">
      <c r="A23" s="18"/>
      <c r="B23" s="7"/>
      <c r="C23" s="4"/>
      <c r="D23" s="7"/>
      <c r="E23" s="4"/>
      <c r="F23" s="7"/>
    </row>
    <row r="24" spans="1:6" x14ac:dyDescent="0.2">
      <c r="A24" s="18"/>
      <c r="B24" s="7"/>
      <c r="C24" s="4"/>
      <c r="D24" s="7"/>
      <c r="E24" s="4"/>
      <c r="F24" s="7"/>
    </row>
    <row r="31" spans="1:6" x14ac:dyDescent="0.2">
      <c r="A31" s="7"/>
    </row>
    <row r="32" spans="1:6" x14ac:dyDescent="0.2">
      <c r="A32" s="7"/>
    </row>
    <row r="33" spans="1:1" x14ac:dyDescent="0.2">
      <c r="A33" s="7"/>
    </row>
    <row r="34" spans="1:1" x14ac:dyDescent="0.2">
      <c r="A34" s="7"/>
    </row>
    <row r="35" spans="1:1" x14ac:dyDescent="0.2">
      <c r="A35" s="7"/>
    </row>
  </sheetData>
  <conditionalFormatting sqref="B7:M7">
    <cfRule type="top10" dxfId="7" priority="2" percent="1" bottom="1" rank="25"/>
  </conditionalFormatting>
  <conditionalFormatting sqref="F10:F21">
    <cfRule type="top10" dxfId="0" priority="1" percent="1" bottom="1" rank="2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D5EAC-810B-4833-B78F-DE482318C30A}">
  <dimension ref="A1:X35"/>
  <sheetViews>
    <sheetView workbookViewId="0">
      <selection activeCell="U4" sqref="U4"/>
    </sheetView>
  </sheetViews>
  <sheetFormatPr defaultRowHeight="14.25" x14ac:dyDescent="0.2"/>
  <cols>
    <col min="1" max="1" width="19.875" customWidth="1"/>
    <col min="18" max="18" width="14.25" customWidth="1"/>
    <col min="19" max="20" width="14.625" customWidth="1"/>
  </cols>
  <sheetData>
    <row r="1" spans="1:24" ht="15" x14ac:dyDescent="0.25">
      <c r="B1" s="9" t="s">
        <v>2</v>
      </c>
      <c r="C1" s="7"/>
      <c r="D1" s="7"/>
      <c r="E1" s="7"/>
      <c r="F1" s="7"/>
      <c r="G1" s="7"/>
      <c r="H1" s="7"/>
      <c r="I1" s="7"/>
      <c r="J1" s="7"/>
      <c r="K1" s="7"/>
      <c r="L1" s="7"/>
      <c r="M1" s="7"/>
      <c r="N1" s="7"/>
      <c r="O1" s="7"/>
    </row>
    <row r="2" spans="1:24" ht="45" x14ac:dyDescent="0.25">
      <c r="A2" s="5"/>
      <c r="B2" s="6" t="s">
        <v>58</v>
      </c>
      <c r="C2" s="6" t="s">
        <v>22</v>
      </c>
      <c r="D2" s="6" t="s">
        <v>8</v>
      </c>
      <c r="E2" s="6" t="s">
        <v>23</v>
      </c>
      <c r="F2" s="6" t="s">
        <v>24</v>
      </c>
      <c r="G2" s="6" t="s">
        <v>25</v>
      </c>
      <c r="H2" s="6" t="s">
        <v>26</v>
      </c>
      <c r="I2" s="6" t="s">
        <v>27</v>
      </c>
      <c r="J2" s="6" t="s">
        <v>28</v>
      </c>
      <c r="K2" s="6" t="s">
        <v>60</v>
      </c>
      <c r="L2" s="6" t="s">
        <v>61</v>
      </c>
      <c r="M2" s="6" t="s">
        <v>31</v>
      </c>
      <c r="N2" s="6" t="s">
        <v>32</v>
      </c>
      <c r="O2" s="6" t="s">
        <v>54</v>
      </c>
      <c r="P2" s="6" t="s">
        <v>74</v>
      </c>
      <c r="Q2" s="13" t="s">
        <v>80</v>
      </c>
      <c r="R2" s="13" t="s">
        <v>81</v>
      </c>
      <c r="S2" s="13" t="s">
        <v>90</v>
      </c>
      <c r="T2" s="13" t="s">
        <v>91</v>
      </c>
    </row>
    <row r="3" spans="1:24" ht="15" x14ac:dyDescent="0.25">
      <c r="A3" s="9" t="s">
        <v>9</v>
      </c>
      <c r="B3" s="7">
        <f>SUMPRODUCT(_xlfn.HSTACK(RawMaterials!$B$3:Q$3, RefinedMaterials!$B$3:M$3),Recipes!$B24:$AC24)</f>
        <v>4</v>
      </c>
      <c r="C3" s="7">
        <f>SUMPRODUCT(_xlfn.HSTACK(RawMaterials!$B$3:$Q$3, RefinedMaterials!$B$3:$M$3),Recipes!$B25:$AC25)</f>
        <v>20</v>
      </c>
      <c r="D3" s="7">
        <f>SUMPRODUCT(_xlfn.HSTACK(RawMaterials!$B$3:Q$3, RefinedMaterials!$B$3:M$3),Recipes!$B26:$AC26)</f>
        <v>4</v>
      </c>
      <c r="E3" s="7">
        <f>SUMPRODUCT(_xlfn.HSTACK(RawMaterials!$B$3:$Q$3, RefinedMaterials!$B$3:$M$3),Recipes!$B27:$AC27)</f>
        <v>40</v>
      </c>
      <c r="F3" s="7">
        <f>SUMPRODUCT(_xlfn.HSTACK(RawMaterials!$B$3:Q$3, RefinedMaterials!$B$3:M$3),Recipes!$B28:$AC28)</f>
        <v>100</v>
      </c>
      <c r="G3" s="7">
        <f>SUMPRODUCT(_xlfn.HSTACK(RawMaterials!$B$3:$Q$3, RefinedMaterials!$B$3:$M$3),Recipes!$B29:$AC29)</f>
        <v>4</v>
      </c>
      <c r="H3" s="7">
        <f>SUMPRODUCT(_xlfn.HSTACK(RawMaterials!$B$3:Q$3, RefinedMaterials!$B$3:M$3),Recipes!$B30:$AC30)</f>
        <v>30</v>
      </c>
      <c r="I3" s="7">
        <f>SUMPRODUCT(_xlfn.HSTACK(RawMaterials!$B$3:$Q$3, RefinedMaterials!$B$3:$M$3),Recipes!$B31:$AC31)</f>
        <v>60</v>
      </c>
      <c r="J3" s="7">
        <f>SUMPRODUCT(_xlfn.HSTACK(RawMaterials!$B$3:Q$3, RefinedMaterials!$B$3:M$3),Recipes!$B32:$AC32)</f>
        <v>150</v>
      </c>
      <c r="K3" s="7">
        <f>SUMPRODUCT(_xlfn.HSTACK(RawMaterials!$B$3:$Q$3, RefinedMaterials!$B$3:$M$3),Recipes!$B33:$AC33)</f>
        <v>10</v>
      </c>
      <c r="L3" s="7">
        <f>SUMPRODUCT(_xlfn.HSTACK(RawMaterials!$B$3:Q$3, RefinedMaterials!$B$3:M$3),Recipes!$B34:$AC34)</f>
        <v>550.5</v>
      </c>
      <c r="M3" s="7">
        <f>SUMPRODUCT(_xlfn.HSTACK(RawMaterials!$B$3:$Q$3, RefinedMaterials!$B$3:$M$3),Recipes!$B35:$AC35)</f>
        <v>580</v>
      </c>
      <c r="N3" s="7">
        <f>SUMPRODUCT(_xlfn.HSTACK(RawMaterials!$B$3:Q$3, RefinedMaterials!$B$3:M$3),Recipes!$B36:$AC36)</f>
        <v>5</v>
      </c>
      <c r="O3" s="7">
        <f>SUMPRODUCT(_xlfn.HSTACK(RawMaterials!$B$3:$Q$3, RefinedMaterials!$B$3:$M$3),Recipes!$B37:$AC37)</f>
        <v>15</v>
      </c>
      <c r="P3" s="7">
        <f>SUMPRODUCT(_xlfn.HSTACK(RawMaterials!$B$3:Q$3, RefinedMaterials!$B$3:M$3),Recipes!$B38:$AC38)</f>
        <v>20</v>
      </c>
      <c r="Q3" s="7">
        <f>SUMPRODUCT(_xlfn.HSTACK(RawMaterials!$B$3:$Q$3, RefinedMaterials!$B$3:$M$3),Recipes!$B39:$AC39)</f>
        <v>80</v>
      </c>
      <c r="R3" s="7">
        <f>SUMPRODUCT(_xlfn.HSTACK(RawMaterials!$B$3:Q$3, RefinedMaterials!$B$3:M$3),Recipes!$B40:$AC40)</f>
        <v>61</v>
      </c>
      <c r="S3" s="7">
        <f>SUMPRODUCT(_xlfn.HSTACK(RawMaterials!$B$3:$Q$3, RefinedMaterials!$B$3:$M$3),Recipes!$B41:$AC41)</f>
        <v>15</v>
      </c>
      <c r="T3" s="7">
        <f>SUMPRODUCT(_xlfn.HSTACK(RawMaterials!$B$3:Q$3, RefinedMaterials!$B$3:M$3),Recipes!$B42:$AC42)</f>
        <v>4</v>
      </c>
      <c r="U3" s="7"/>
      <c r="V3" s="7"/>
      <c r="W3" s="7"/>
      <c r="X3" s="7"/>
    </row>
    <row r="4" spans="1:24" ht="15" x14ac:dyDescent="0.25">
      <c r="A4" s="11" t="s">
        <v>10</v>
      </c>
      <c r="B4" s="4">
        <v>5</v>
      </c>
      <c r="C4" s="4">
        <v>10</v>
      </c>
      <c r="D4" s="4">
        <v>8</v>
      </c>
      <c r="E4" s="4">
        <v>20</v>
      </c>
      <c r="F4" s="4">
        <v>40</v>
      </c>
      <c r="G4" s="4">
        <v>5</v>
      </c>
      <c r="H4" s="4">
        <v>15</v>
      </c>
      <c r="I4" s="4">
        <v>25</v>
      </c>
      <c r="J4" s="4">
        <v>50</v>
      </c>
      <c r="K4" s="4">
        <v>10</v>
      </c>
      <c r="L4" s="4">
        <v>100</v>
      </c>
      <c r="M4" s="4">
        <v>150</v>
      </c>
      <c r="N4" s="4">
        <v>10</v>
      </c>
      <c r="O4" s="4">
        <v>5</v>
      </c>
      <c r="P4" s="4">
        <v>6</v>
      </c>
      <c r="Q4" s="4">
        <v>10</v>
      </c>
      <c r="R4" s="4">
        <v>20</v>
      </c>
      <c r="S4" s="4">
        <v>5</v>
      </c>
      <c r="T4" s="4">
        <v>5</v>
      </c>
    </row>
    <row r="5" spans="1:24" ht="15" x14ac:dyDescent="0.25">
      <c r="A5" s="9" t="s">
        <v>11</v>
      </c>
      <c r="B5" s="7">
        <f t="shared" ref="B5:T5" si="0">B$4/1+B$3</f>
        <v>9</v>
      </c>
      <c r="C5" s="7">
        <f t="shared" si="0"/>
        <v>30</v>
      </c>
      <c r="D5" s="7">
        <f t="shared" si="0"/>
        <v>12</v>
      </c>
      <c r="E5" s="7">
        <f t="shared" si="0"/>
        <v>60</v>
      </c>
      <c r="F5" s="7">
        <f t="shared" si="0"/>
        <v>140</v>
      </c>
      <c r="G5" s="7">
        <f t="shared" si="0"/>
        <v>9</v>
      </c>
      <c r="H5" s="7">
        <f t="shared" si="0"/>
        <v>45</v>
      </c>
      <c r="I5" s="7">
        <f t="shared" si="0"/>
        <v>85</v>
      </c>
      <c r="J5" s="7">
        <f t="shared" si="0"/>
        <v>200</v>
      </c>
      <c r="K5" s="7">
        <f t="shared" si="0"/>
        <v>20</v>
      </c>
      <c r="L5" s="7">
        <f t="shared" si="0"/>
        <v>650.5</v>
      </c>
      <c r="M5" s="7">
        <f t="shared" si="0"/>
        <v>730</v>
      </c>
      <c r="N5" s="7">
        <f t="shared" si="0"/>
        <v>15</v>
      </c>
      <c r="O5" s="7">
        <f t="shared" si="0"/>
        <v>20</v>
      </c>
      <c r="P5" s="7">
        <f t="shared" si="0"/>
        <v>26</v>
      </c>
      <c r="Q5" s="7">
        <f t="shared" si="0"/>
        <v>90</v>
      </c>
      <c r="R5" s="7">
        <f t="shared" si="0"/>
        <v>81</v>
      </c>
      <c r="S5" s="7">
        <f t="shared" si="0"/>
        <v>20</v>
      </c>
      <c r="T5" s="7">
        <f t="shared" si="0"/>
        <v>9</v>
      </c>
    </row>
    <row r="6" spans="1:24" ht="15" x14ac:dyDescent="0.25">
      <c r="A6" s="11" t="s">
        <v>12</v>
      </c>
      <c r="B6" s="4">
        <f t="shared" ref="B6:T6" si="1">B$4/10+B$3</f>
        <v>4.5</v>
      </c>
      <c r="C6" s="4">
        <f t="shared" si="1"/>
        <v>21</v>
      </c>
      <c r="D6" s="4">
        <f t="shared" si="1"/>
        <v>4.8</v>
      </c>
      <c r="E6" s="4">
        <f t="shared" si="1"/>
        <v>42</v>
      </c>
      <c r="F6" s="4">
        <f t="shared" si="1"/>
        <v>104</v>
      </c>
      <c r="G6" s="4">
        <f t="shared" si="1"/>
        <v>4.5</v>
      </c>
      <c r="H6" s="4">
        <f t="shared" si="1"/>
        <v>31.5</v>
      </c>
      <c r="I6" s="4">
        <f t="shared" si="1"/>
        <v>62.5</v>
      </c>
      <c r="J6" s="4">
        <f t="shared" si="1"/>
        <v>155</v>
      </c>
      <c r="K6" s="4">
        <f t="shared" si="1"/>
        <v>11</v>
      </c>
      <c r="L6" s="4">
        <f t="shared" si="1"/>
        <v>560.5</v>
      </c>
      <c r="M6" s="4">
        <f t="shared" si="1"/>
        <v>595</v>
      </c>
      <c r="N6" s="4">
        <f t="shared" si="1"/>
        <v>6</v>
      </c>
      <c r="O6" s="4">
        <f t="shared" si="1"/>
        <v>15.5</v>
      </c>
      <c r="P6" s="4">
        <f t="shared" si="1"/>
        <v>20.6</v>
      </c>
      <c r="Q6" s="4">
        <f t="shared" si="1"/>
        <v>81</v>
      </c>
      <c r="R6" s="4">
        <f t="shared" si="1"/>
        <v>63</v>
      </c>
      <c r="S6" s="4">
        <f t="shared" si="1"/>
        <v>15.5</v>
      </c>
      <c r="T6" s="4">
        <f t="shared" si="1"/>
        <v>4.5</v>
      </c>
    </row>
    <row r="7" spans="1:24" ht="15" x14ac:dyDescent="0.25">
      <c r="A7" s="9" t="s">
        <v>13</v>
      </c>
      <c r="B7" s="7">
        <f t="shared" ref="B7:T7" si="2">B$4/100+B$3</f>
        <v>4.05</v>
      </c>
      <c r="C7" s="7">
        <f t="shared" si="2"/>
        <v>20.100000000000001</v>
      </c>
      <c r="D7" s="7">
        <f t="shared" si="2"/>
        <v>4.08</v>
      </c>
      <c r="E7" s="7">
        <f t="shared" si="2"/>
        <v>40.200000000000003</v>
      </c>
      <c r="F7" s="7">
        <f t="shared" si="2"/>
        <v>100.4</v>
      </c>
      <c r="G7" s="7">
        <f t="shared" si="2"/>
        <v>4.05</v>
      </c>
      <c r="H7" s="7">
        <f t="shared" si="2"/>
        <v>30.15</v>
      </c>
      <c r="I7" s="7">
        <f t="shared" si="2"/>
        <v>60.25</v>
      </c>
      <c r="J7" s="7">
        <f t="shared" si="2"/>
        <v>150.5</v>
      </c>
      <c r="K7" s="7">
        <f t="shared" si="2"/>
        <v>10.1</v>
      </c>
      <c r="L7" s="7">
        <f t="shared" si="2"/>
        <v>551.5</v>
      </c>
      <c r="M7" s="7">
        <f t="shared" si="2"/>
        <v>581.5</v>
      </c>
      <c r="N7" s="7">
        <f t="shared" si="2"/>
        <v>5.0999999999999996</v>
      </c>
      <c r="O7" s="7">
        <f t="shared" si="2"/>
        <v>15.05</v>
      </c>
      <c r="P7" s="7">
        <f t="shared" si="2"/>
        <v>20.059999999999999</v>
      </c>
      <c r="Q7" s="7">
        <f t="shared" si="2"/>
        <v>80.099999999999994</v>
      </c>
      <c r="R7" s="7">
        <f t="shared" si="2"/>
        <v>61.2</v>
      </c>
      <c r="S7" s="7">
        <f t="shared" si="2"/>
        <v>15.05</v>
      </c>
      <c r="T7" s="7">
        <f t="shared" si="2"/>
        <v>4.05</v>
      </c>
    </row>
    <row r="10" spans="1:24" x14ac:dyDescent="0.2">
      <c r="A10" s="7"/>
    </row>
    <row r="11" spans="1:24" x14ac:dyDescent="0.2">
      <c r="A11" s="7"/>
    </row>
    <row r="12" spans="1:24" x14ac:dyDescent="0.2">
      <c r="A12" s="7"/>
    </row>
    <row r="13" spans="1:24" x14ac:dyDescent="0.2">
      <c r="A13" s="7"/>
    </row>
    <row r="14" spans="1:24" x14ac:dyDescent="0.2">
      <c r="A14" s="7"/>
    </row>
    <row r="15" spans="1:24" x14ac:dyDescent="0.2">
      <c r="A15" s="7"/>
    </row>
    <row r="16" spans="1:24"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816D-DE27-43E9-8CD4-322A59EBA60B}">
  <dimension ref="A1:AC196"/>
  <sheetViews>
    <sheetView workbookViewId="0">
      <selection activeCell="AC4" sqref="AC4"/>
    </sheetView>
  </sheetViews>
  <sheetFormatPr defaultRowHeight="14.25" x14ac:dyDescent="0.2"/>
  <cols>
    <col min="1" max="1" width="18.875" customWidth="1"/>
    <col min="2" max="2" width="12.375" customWidth="1"/>
    <col min="13" max="13" width="16.25" customWidth="1"/>
    <col min="15" max="15" width="10.5" customWidth="1"/>
    <col min="18" max="18" width="12" customWidth="1"/>
    <col min="19" max="19" width="13.25" customWidth="1"/>
    <col min="21" max="21" width="16.125" customWidth="1"/>
    <col min="22" max="22" width="14.5" customWidth="1"/>
    <col min="26" max="26" width="11.75" customWidth="1"/>
    <col min="28" max="28" width="10.625" customWidth="1"/>
  </cols>
  <sheetData>
    <row r="1" spans="1:29" ht="15" x14ac:dyDescent="0.25">
      <c r="B1" s="9" t="s">
        <v>3</v>
      </c>
      <c r="C1" s="7"/>
      <c r="D1" s="7"/>
      <c r="E1" s="7"/>
      <c r="F1" s="7"/>
      <c r="G1" s="7"/>
      <c r="H1" s="7"/>
      <c r="I1" s="7"/>
      <c r="J1" s="7"/>
      <c r="K1" s="7"/>
      <c r="L1" s="7"/>
      <c r="M1" s="7"/>
      <c r="N1" s="7"/>
      <c r="O1" s="7"/>
      <c r="P1" s="7"/>
      <c r="Q1" s="7"/>
      <c r="R1" s="7"/>
      <c r="S1" s="7"/>
      <c r="T1" s="7"/>
      <c r="U1" s="7"/>
      <c r="V1" s="7"/>
    </row>
    <row r="2" spans="1:29" ht="45" x14ac:dyDescent="0.25">
      <c r="A2" s="5"/>
      <c r="B2" s="6" t="s">
        <v>33</v>
      </c>
      <c r="C2" s="6" t="s">
        <v>34</v>
      </c>
      <c r="D2" s="6" t="s">
        <v>35</v>
      </c>
      <c r="E2" s="6" t="s">
        <v>36</v>
      </c>
      <c r="F2" s="6" t="s">
        <v>37</v>
      </c>
      <c r="G2" s="6" t="s">
        <v>38</v>
      </c>
      <c r="H2" s="6" t="s">
        <v>39</v>
      </c>
      <c r="I2" s="6" t="s">
        <v>40</v>
      </c>
      <c r="J2" s="6" t="s">
        <v>41</v>
      </c>
      <c r="K2" s="6" t="s">
        <v>42</v>
      </c>
      <c r="L2" s="6" t="s">
        <v>43</v>
      </c>
      <c r="M2" s="6" t="s">
        <v>44</v>
      </c>
      <c r="N2" s="6" t="s">
        <v>45</v>
      </c>
      <c r="O2" s="6" t="s">
        <v>46</v>
      </c>
      <c r="P2" s="6" t="s">
        <v>48</v>
      </c>
      <c r="Q2" s="6" t="s">
        <v>49</v>
      </c>
      <c r="R2" s="6" t="s">
        <v>50</v>
      </c>
      <c r="S2" s="6" t="s">
        <v>51</v>
      </c>
      <c r="T2" s="6" t="s">
        <v>55</v>
      </c>
      <c r="U2" s="6" t="s">
        <v>56</v>
      </c>
      <c r="V2" s="6" t="s">
        <v>57</v>
      </c>
      <c r="W2" s="13" t="s">
        <v>75</v>
      </c>
      <c r="X2" s="13" t="s">
        <v>83</v>
      </c>
      <c r="Y2" s="13" t="s">
        <v>82</v>
      </c>
      <c r="Z2" s="13" t="s">
        <v>85</v>
      </c>
      <c r="AA2" s="13" t="s">
        <v>88</v>
      </c>
      <c r="AB2" s="13" t="s">
        <v>89</v>
      </c>
    </row>
    <row r="3" spans="1:29" ht="15" x14ac:dyDescent="0.25">
      <c r="A3" s="9" t="s">
        <v>9</v>
      </c>
      <c r="B3" s="7">
        <f>SUMPRODUCT(_xlfn.HSTACK(RawMaterials!$B$3:$Q$3,RefinedMaterials!$B$3:$N$3,Parts!$B$3:$T$3),Recipes!$B45:$AW45)</f>
        <v>38</v>
      </c>
      <c r="C3" s="7">
        <f>SUMPRODUCT(_xlfn.HSTACK(RawMaterials!$B$3:$Q$3,RefinedMaterials!$B$3:$N$3,Parts!$B$3:$T$3),Recipes!$B46:$AW46)</f>
        <v>17</v>
      </c>
      <c r="D3" s="7">
        <f>SUMPRODUCT(_xlfn.HSTACK(RawMaterials!$B$3:$Q$3,RefinedMaterials!$B$3:$N$3,Parts!$B$3:$T$3),Recipes!$B47:$AW47)</f>
        <v>28</v>
      </c>
      <c r="E3" s="7">
        <f>SUMPRODUCT(_xlfn.HSTACK(RawMaterials!$B$3:$Q$3,RefinedMaterials!$B$3:$N$3,Parts!$B$3:$T$3),Recipes!$B48:$AW48)</f>
        <v>48</v>
      </c>
      <c r="F3" s="7">
        <f>SUMPRODUCT(_xlfn.HSTACK(RawMaterials!$B$3:$Q$3,RefinedMaterials!$B$3:$N$3,Parts!$B$3:$T$3),Recipes!$B49:$AW49)</f>
        <v>68</v>
      </c>
      <c r="G3" s="7">
        <f>SUMPRODUCT(_xlfn.HSTACK(RawMaterials!$B$3:$Q$3,RefinedMaterials!$B$3:$N$3,Parts!$B$3:$T$3),Recipes!$B50:$AW50)</f>
        <v>48</v>
      </c>
      <c r="H3" s="7">
        <f>SUMPRODUCT(_xlfn.HSTACK(RawMaterials!$B$3:$Q$3,RefinedMaterials!$B$3:$N$3,Parts!$B$3:$T$3),Recipes!$B51:$AW51)</f>
        <v>88</v>
      </c>
      <c r="I3" s="7">
        <f>SUMPRODUCT(_xlfn.HSTACK(RawMaterials!$B$3:$Q$3,RefinedMaterials!$B$3:$N$3,Parts!$B$3:$T$3),Recipes!$B52:$AW52)</f>
        <v>158</v>
      </c>
      <c r="J3" s="7">
        <f>SUMPRODUCT(_xlfn.HSTACK(RawMaterials!$B$3:$Q$3,RefinedMaterials!$B$3:$N$3,Parts!$B$3:$T$3),Recipes!$B53:$AW53)</f>
        <v>108</v>
      </c>
      <c r="K3" s="7">
        <f>SUMPRODUCT(_xlfn.HSTACK(RawMaterials!$B$3:$Q$3,RefinedMaterials!$B$3:$N$3,Parts!$B$3:$T$3),Recipes!$B54:$AW54)</f>
        <v>208</v>
      </c>
      <c r="L3" s="7">
        <f>SUMPRODUCT(_xlfn.HSTACK(RawMaterials!$B$3:$Q$3,RefinedMaterials!$B$3:$N$3,Parts!$B$3:$T$3),Recipes!$B55:$AW55)</f>
        <v>68</v>
      </c>
      <c r="M3" s="7">
        <f>SUMPRODUCT(_xlfn.HSTACK(RawMaterials!$B$3:$Q$3,RefinedMaterials!$B$3:$N$3,Parts!$B$3:$T$3),Recipes!$B56:$AW56)</f>
        <v>1142.5</v>
      </c>
      <c r="N3" s="7">
        <f>SUMPRODUCT(_xlfn.HSTACK(RawMaterials!$B$3:$Q$3,RefinedMaterials!$B$3:$N$3,Parts!$B$3:$T$3),Recipes!$B57:$AW57)</f>
        <v>100</v>
      </c>
      <c r="O3" s="7">
        <f>SUMPRODUCT(_xlfn.HSTACK(RawMaterials!$B$3:$Q$3,RefinedMaterials!$B$3:$N$3,Parts!$B$3:$T$3),Recipes!$B58:$AW58)</f>
        <v>950</v>
      </c>
      <c r="P3" s="7">
        <f>SUMPRODUCT(_xlfn.HSTACK(RawMaterials!$B$3:$Q$3,RefinedMaterials!$B$3:$N$3,Parts!$B$3:$T$3),Recipes!$B59:$AW59)</f>
        <v>550.5</v>
      </c>
      <c r="Q3" s="7">
        <f>SUMPRODUCT(_xlfn.HSTACK(RawMaterials!$B$3:$Q$3,RefinedMaterials!$B$3:$N$3,Parts!$B$3:$T$3),Recipes!$B60:$AW60)</f>
        <v>550.5</v>
      </c>
      <c r="R3" s="7">
        <f>SUMPRODUCT(_xlfn.HSTACK(RawMaterials!$B$3:$Q$3,RefinedMaterials!$B$3:$N$3,Parts!$B$3:$T$3),Recipes!$B61:$AW61)</f>
        <v>550.5</v>
      </c>
      <c r="S3" s="7">
        <f>SUMPRODUCT(_xlfn.HSTACK(RawMaterials!$B$3:$Q$3,RefinedMaterials!$B$3:$N$3,Parts!$B$3:$T$3),Recipes!$B62:$AW62)</f>
        <v>550.5</v>
      </c>
      <c r="T3" s="7">
        <f>SUMPRODUCT(_xlfn.HSTACK(RawMaterials!$B$3:$Q$3,RefinedMaterials!$B$3:$N$3,Parts!$B$3:$T$3),Recipes!$B63:$AW63)</f>
        <v>630.5</v>
      </c>
      <c r="U3" s="7">
        <f>SUMPRODUCT(_xlfn.HSTACK(RawMaterials!$B$3:$Q$3,RefinedMaterials!$B$3:$N$3,Parts!$B$3:$T$3),Recipes!$B64:$AW64)</f>
        <v>695.5</v>
      </c>
      <c r="V3" s="7">
        <f>SUMPRODUCT(_xlfn.HSTACK(RawMaterials!$B$3:$Q$3,RefinedMaterials!$B$3:$N$3,Parts!$B$3:$T$3),Recipes!$B65:$AW65)</f>
        <v>3055.5</v>
      </c>
      <c r="W3" s="7">
        <f>SUMPRODUCT(_xlfn.HSTACK(RawMaterials!$B$3:$Q$3,RefinedMaterials!$B$3:$N$3,Parts!$B$3:$T$3),Recipes!$B66:$AW66)</f>
        <v>24</v>
      </c>
      <c r="X3" s="7">
        <f>SUMPRODUCT(_xlfn.HSTACK(RawMaterials!$B$3:$Q$3,RefinedMaterials!$B$3:$N$3,Parts!$B$3:$T$3),Recipes!$B67:$AW67)</f>
        <v>140</v>
      </c>
      <c r="Y3" s="7">
        <f>SUMPRODUCT(_xlfn.HSTACK(RawMaterials!$B$3:$Q$3,RefinedMaterials!$B$3:$N$3,Parts!$B$3:$T$3),Recipes!$B68:$AW68)</f>
        <v>76</v>
      </c>
      <c r="Z3" s="7">
        <f>SUMPRODUCT(_xlfn.HSTACK(RawMaterials!$B$3:$Q$3,RefinedMaterials!$B$3:$N$3,Parts!$B$3:$T$3),Recipes!$B69:$AW69)</f>
        <v>724.5</v>
      </c>
      <c r="AA3" s="7">
        <f>SUMPRODUCT(_xlfn.HSTACK(RawMaterials!$B$3:$Q$3,RefinedMaterials!$B$3:$N$3,Parts!$B$3:$T$3),Recipes!$B70:$AW70)</f>
        <v>26</v>
      </c>
      <c r="AB3" s="7">
        <f>SUMPRODUCT(_xlfn.HSTACK(RawMaterials!$B$3:$Q$3,RefinedMaterials!$B$3:$N$3,Parts!$B$3:$T$3),Recipes!$B71:$AW71)</f>
        <v>49</v>
      </c>
      <c r="AC3" s="7"/>
    </row>
    <row r="4" spans="1:29" ht="15" x14ac:dyDescent="0.25">
      <c r="A4" s="11" t="s">
        <v>10</v>
      </c>
      <c r="B4" s="4">
        <v>25</v>
      </c>
      <c r="C4" s="4">
        <v>25</v>
      </c>
      <c r="D4" s="4">
        <v>20</v>
      </c>
      <c r="E4" s="4">
        <v>25</v>
      </c>
      <c r="F4" s="4">
        <v>45</v>
      </c>
      <c r="G4" s="4">
        <v>40</v>
      </c>
      <c r="H4" s="4">
        <v>45</v>
      </c>
      <c r="I4" s="4">
        <v>60</v>
      </c>
      <c r="J4" s="4">
        <v>55</v>
      </c>
      <c r="K4" s="4">
        <v>60</v>
      </c>
      <c r="L4" s="4">
        <v>30</v>
      </c>
      <c r="M4" s="4">
        <v>500</v>
      </c>
      <c r="N4" s="4">
        <v>50</v>
      </c>
      <c r="O4" s="4">
        <v>100</v>
      </c>
      <c r="P4" s="4">
        <v>200</v>
      </c>
      <c r="Q4" s="4">
        <v>200</v>
      </c>
      <c r="R4" s="4">
        <v>200</v>
      </c>
      <c r="S4" s="4">
        <v>200</v>
      </c>
      <c r="T4" s="4">
        <v>300</v>
      </c>
      <c r="U4" s="4">
        <v>400</v>
      </c>
      <c r="V4" s="4">
        <v>500</v>
      </c>
      <c r="W4" s="4">
        <v>30</v>
      </c>
      <c r="X4" s="4">
        <v>75</v>
      </c>
      <c r="Y4" s="4">
        <v>40</v>
      </c>
      <c r="Z4" s="4">
        <v>500</v>
      </c>
      <c r="AA4" s="4">
        <v>35</v>
      </c>
      <c r="AB4" s="4">
        <v>15</v>
      </c>
    </row>
    <row r="5" spans="1:29" ht="15" x14ac:dyDescent="0.25">
      <c r="A5" s="9" t="s">
        <v>11</v>
      </c>
      <c r="B5" s="7">
        <f>B$4/1+B$3</f>
        <v>63</v>
      </c>
      <c r="C5" s="7">
        <f>C$4/1+C$3</f>
        <v>42</v>
      </c>
      <c r="D5" s="7">
        <f>D$4/1+D$3</f>
        <v>48</v>
      </c>
      <c r="E5" s="7">
        <f t="shared" ref="E5:AB5" si="0">E$4/1+E$3</f>
        <v>73</v>
      </c>
      <c r="F5" s="7">
        <f t="shared" si="0"/>
        <v>113</v>
      </c>
      <c r="G5" s="7">
        <f t="shared" si="0"/>
        <v>88</v>
      </c>
      <c r="H5" s="7">
        <f t="shared" si="0"/>
        <v>133</v>
      </c>
      <c r="I5" s="7">
        <f t="shared" si="0"/>
        <v>218</v>
      </c>
      <c r="J5" s="7">
        <f t="shared" si="0"/>
        <v>163</v>
      </c>
      <c r="K5" s="7">
        <f t="shared" si="0"/>
        <v>268</v>
      </c>
      <c r="L5" s="7">
        <f t="shared" si="0"/>
        <v>98</v>
      </c>
      <c r="M5" s="7">
        <f t="shared" si="0"/>
        <v>1642.5</v>
      </c>
      <c r="N5" s="7">
        <f t="shared" si="0"/>
        <v>150</v>
      </c>
      <c r="O5" s="7">
        <f t="shared" si="0"/>
        <v>1050</v>
      </c>
      <c r="P5" s="7">
        <f t="shared" si="0"/>
        <v>750.5</v>
      </c>
      <c r="Q5" s="7">
        <f t="shared" si="0"/>
        <v>750.5</v>
      </c>
      <c r="R5" s="7">
        <f t="shared" si="0"/>
        <v>750.5</v>
      </c>
      <c r="S5" s="7">
        <f t="shared" si="0"/>
        <v>750.5</v>
      </c>
      <c r="T5" s="7">
        <f t="shared" si="0"/>
        <v>930.5</v>
      </c>
      <c r="U5" s="7">
        <f t="shared" si="0"/>
        <v>1095.5</v>
      </c>
      <c r="V5" s="7">
        <f t="shared" si="0"/>
        <v>3555.5</v>
      </c>
      <c r="W5" s="7">
        <f t="shared" si="0"/>
        <v>54</v>
      </c>
      <c r="X5" s="7">
        <f t="shared" si="0"/>
        <v>215</v>
      </c>
      <c r="Y5" s="7">
        <f t="shared" si="0"/>
        <v>116</v>
      </c>
      <c r="Z5" s="7">
        <f t="shared" si="0"/>
        <v>1224.5</v>
      </c>
      <c r="AA5" s="7">
        <f t="shared" si="0"/>
        <v>61</v>
      </c>
      <c r="AB5" s="7">
        <f t="shared" si="0"/>
        <v>64</v>
      </c>
    </row>
    <row r="6" spans="1:29" ht="15" x14ac:dyDescent="0.25">
      <c r="A6" s="11" t="s">
        <v>12</v>
      </c>
      <c r="B6" s="4">
        <f>B$4/10+B$3</f>
        <v>40.5</v>
      </c>
      <c r="C6" s="4">
        <f>C$4/10+C$3</f>
        <v>19.5</v>
      </c>
      <c r="D6" s="4">
        <f>D$4/10+D$3</f>
        <v>30</v>
      </c>
      <c r="E6" s="4">
        <f t="shared" ref="E6:AB6" si="1">E$4/10+E$3</f>
        <v>50.5</v>
      </c>
      <c r="F6" s="4">
        <f t="shared" si="1"/>
        <v>72.5</v>
      </c>
      <c r="G6" s="4">
        <f t="shared" si="1"/>
        <v>52</v>
      </c>
      <c r="H6" s="4">
        <f t="shared" si="1"/>
        <v>92.5</v>
      </c>
      <c r="I6" s="4">
        <f t="shared" si="1"/>
        <v>164</v>
      </c>
      <c r="J6" s="4">
        <f t="shared" si="1"/>
        <v>113.5</v>
      </c>
      <c r="K6" s="4">
        <f t="shared" si="1"/>
        <v>214</v>
      </c>
      <c r="L6" s="4">
        <f t="shared" si="1"/>
        <v>71</v>
      </c>
      <c r="M6" s="4">
        <f t="shared" si="1"/>
        <v>1192.5</v>
      </c>
      <c r="N6" s="4">
        <f t="shared" si="1"/>
        <v>105</v>
      </c>
      <c r="O6" s="4">
        <f t="shared" si="1"/>
        <v>960</v>
      </c>
      <c r="P6" s="4">
        <f t="shared" si="1"/>
        <v>570.5</v>
      </c>
      <c r="Q6" s="4">
        <f t="shared" si="1"/>
        <v>570.5</v>
      </c>
      <c r="R6" s="4">
        <f t="shared" si="1"/>
        <v>570.5</v>
      </c>
      <c r="S6" s="4">
        <f t="shared" si="1"/>
        <v>570.5</v>
      </c>
      <c r="T6" s="4">
        <f t="shared" si="1"/>
        <v>660.5</v>
      </c>
      <c r="U6" s="4">
        <f t="shared" si="1"/>
        <v>735.5</v>
      </c>
      <c r="V6" s="4">
        <f t="shared" si="1"/>
        <v>3105.5</v>
      </c>
      <c r="W6" s="4">
        <f t="shared" si="1"/>
        <v>27</v>
      </c>
      <c r="X6" s="4">
        <f t="shared" si="1"/>
        <v>147.5</v>
      </c>
      <c r="Y6" s="4">
        <f t="shared" si="1"/>
        <v>80</v>
      </c>
      <c r="Z6" s="4">
        <f t="shared" si="1"/>
        <v>774.5</v>
      </c>
      <c r="AA6" s="4">
        <f t="shared" si="1"/>
        <v>29.5</v>
      </c>
      <c r="AB6" s="4">
        <f t="shared" si="1"/>
        <v>50.5</v>
      </c>
    </row>
    <row r="7" spans="1:29" ht="15" x14ac:dyDescent="0.25">
      <c r="A7" s="9" t="s">
        <v>13</v>
      </c>
      <c r="B7" s="7">
        <f>B$4/100+B$3</f>
        <v>38.25</v>
      </c>
      <c r="C7" s="7">
        <f>C$4/100+C$3</f>
        <v>17.25</v>
      </c>
      <c r="D7" s="7">
        <f>D$4/100+D$3</f>
        <v>28.2</v>
      </c>
      <c r="E7" s="7">
        <f t="shared" ref="E7:AB7" si="2">E$4/100+E$3</f>
        <v>48.25</v>
      </c>
      <c r="F7" s="7">
        <f t="shared" si="2"/>
        <v>68.45</v>
      </c>
      <c r="G7" s="7">
        <f t="shared" si="2"/>
        <v>48.4</v>
      </c>
      <c r="H7" s="7">
        <f t="shared" si="2"/>
        <v>88.45</v>
      </c>
      <c r="I7" s="7">
        <f t="shared" si="2"/>
        <v>158.6</v>
      </c>
      <c r="J7" s="7">
        <f t="shared" si="2"/>
        <v>108.55</v>
      </c>
      <c r="K7" s="7">
        <f t="shared" si="2"/>
        <v>208.6</v>
      </c>
      <c r="L7" s="7">
        <f t="shared" si="2"/>
        <v>68.3</v>
      </c>
      <c r="M7" s="7">
        <f t="shared" si="2"/>
        <v>1147.5</v>
      </c>
      <c r="N7" s="7">
        <f t="shared" si="2"/>
        <v>100.5</v>
      </c>
      <c r="O7" s="7">
        <f t="shared" si="2"/>
        <v>951</v>
      </c>
      <c r="P7" s="7">
        <f t="shared" si="2"/>
        <v>552.5</v>
      </c>
      <c r="Q7" s="7">
        <f t="shared" si="2"/>
        <v>552.5</v>
      </c>
      <c r="R7" s="7">
        <f t="shared" si="2"/>
        <v>552.5</v>
      </c>
      <c r="S7" s="7">
        <f t="shared" si="2"/>
        <v>552.5</v>
      </c>
      <c r="T7" s="7">
        <f t="shared" si="2"/>
        <v>633.5</v>
      </c>
      <c r="U7" s="7">
        <f t="shared" si="2"/>
        <v>699.5</v>
      </c>
      <c r="V7" s="7">
        <f t="shared" si="2"/>
        <v>3060.5</v>
      </c>
      <c r="W7" s="7">
        <f t="shared" si="2"/>
        <v>24.3</v>
      </c>
      <c r="X7" s="7">
        <f t="shared" si="2"/>
        <v>140.75</v>
      </c>
      <c r="Y7" s="7">
        <f t="shared" si="2"/>
        <v>76.400000000000006</v>
      </c>
      <c r="Z7" s="7">
        <f t="shared" si="2"/>
        <v>729.5</v>
      </c>
      <c r="AA7" s="7">
        <f t="shared" si="2"/>
        <v>26.35</v>
      </c>
      <c r="AB7" s="7">
        <f t="shared" si="2"/>
        <v>49.15</v>
      </c>
    </row>
    <row r="10" spans="1:29" x14ac:dyDescent="0.2">
      <c r="A10" s="7"/>
    </row>
    <row r="11" spans="1:29" x14ac:dyDescent="0.2">
      <c r="A11" s="7"/>
    </row>
    <row r="12" spans="1:29" x14ac:dyDescent="0.2">
      <c r="A12" s="7"/>
    </row>
    <row r="13" spans="1:29" x14ac:dyDescent="0.2">
      <c r="A13" s="7"/>
    </row>
    <row r="14" spans="1:29" x14ac:dyDescent="0.2">
      <c r="A14" s="7"/>
    </row>
    <row r="15" spans="1:29" x14ac:dyDescent="0.2">
      <c r="A15" s="7"/>
    </row>
    <row r="16" spans="1:29"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sheetData>
  <conditionalFormatting sqref="B5:AB5">
    <cfRule type="colorScale" priority="3">
      <colorScale>
        <cfvo type="min"/>
        <cfvo type="percentile" val="50"/>
        <cfvo type="max"/>
        <color rgb="FF63BE7B"/>
        <color rgb="FFFFEB84"/>
        <color rgb="FFF8696B"/>
      </colorScale>
    </cfRule>
  </conditionalFormatting>
  <conditionalFormatting sqref="B4:AB4">
    <cfRule type="dataBar" priority="1">
      <dataBar>
        <cfvo type="min"/>
        <cfvo type="max"/>
        <color rgb="FF638EC6"/>
      </dataBar>
      <extLst>
        <ext xmlns:x14="http://schemas.microsoft.com/office/spreadsheetml/2009/9/main" uri="{B025F937-C7B1-47D3-B67F-A62EFF666E3E}">
          <x14:id>{1B43D8F9-4610-4C95-92ED-9F75DCDFF517}</x14:id>
        </ext>
      </extLst>
    </cfRule>
    <cfRule type="top10" dxfId="6" priority="2" percent="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B43D8F9-4610-4C95-92ED-9F75DCDFF517}">
            <x14:dataBar minLength="0" maxLength="100" gradient="0">
              <x14:cfvo type="autoMin"/>
              <x14:cfvo type="autoMax"/>
              <x14:negativeFillColor rgb="FFFF0000"/>
              <x14:axisColor rgb="FF000000"/>
            </x14:dataBar>
          </x14:cfRule>
          <xm:sqref>B4:AB4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847B-E1B8-409D-B431-D19E2AAFE5A0}">
  <dimension ref="A1:AX71"/>
  <sheetViews>
    <sheetView workbookViewId="0">
      <pane xSplit="11" ySplit="17" topLeftCell="L18" activePane="bottomRight" state="frozen"/>
      <selection pane="topRight" activeCell="L1" sqref="L1"/>
      <selection pane="bottomLeft" activeCell="A18" sqref="A18"/>
      <selection pane="bottomRight" activeCell="Q71" sqref="Q71"/>
    </sheetView>
  </sheetViews>
  <sheetFormatPr defaultRowHeight="14.25" x14ac:dyDescent="0.2"/>
  <cols>
    <col min="1" max="1" width="25.25" customWidth="1"/>
    <col min="8" max="8" width="9" customWidth="1"/>
    <col min="9" max="9" width="11" customWidth="1"/>
    <col min="14" max="14" width="11.25" customWidth="1"/>
    <col min="23" max="23" width="9" customWidth="1"/>
    <col min="32" max="32" width="9" customWidth="1"/>
    <col min="42" max="43" width="9" customWidth="1"/>
    <col min="51" max="51" width="9" customWidth="1"/>
    <col min="53" max="53" width="9" customWidth="1"/>
    <col min="55" max="56" width="9" customWidth="1"/>
    <col min="58" max="59" width="9" customWidth="1"/>
    <col min="61" max="62" width="9" customWidth="1"/>
    <col min="66" max="71" width="9" customWidth="1"/>
  </cols>
  <sheetData>
    <row r="1" spans="1:50" ht="15" x14ac:dyDescent="0.25">
      <c r="A1" s="3"/>
      <c r="B1" s="8" t="s">
        <v>0</v>
      </c>
      <c r="C1" s="7"/>
      <c r="D1" s="7"/>
      <c r="E1" s="7"/>
      <c r="F1" s="7"/>
      <c r="G1" s="7"/>
      <c r="H1" s="7"/>
      <c r="I1" s="7"/>
      <c r="J1" s="7"/>
      <c r="K1" s="7"/>
      <c r="L1" s="7"/>
      <c r="M1" s="7"/>
      <c r="N1" s="7"/>
      <c r="O1" s="7"/>
      <c r="P1" s="7"/>
      <c r="Q1" s="7"/>
      <c r="R1" s="9" t="s">
        <v>1</v>
      </c>
      <c r="S1" s="7"/>
      <c r="T1" s="7"/>
      <c r="U1" s="7"/>
      <c r="V1" s="7"/>
      <c r="W1" s="7"/>
      <c r="X1" s="7"/>
      <c r="Y1" s="7"/>
      <c r="Z1" s="7"/>
      <c r="AA1" s="7"/>
      <c r="AB1" s="7"/>
      <c r="AC1" s="7"/>
      <c r="AD1" s="7"/>
      <c r="AE1" s="9" t="s">
        <v>2</v>
      </c>
      <c r="AF1" s="7"/>
      <c r="AG1" s="7"/>
      <c r="AH1" s="7"/>
      <c r="AI1" s="7"/>
      <c r="AJ1" s="7"/>
      <c r="AK1" s="7"/>
      <c r="AL1" s="7"/>
      <c r="AM1" s="7"/>
      <c r="AN1" s="7"/>
      <c r="AO1" s="7"/>
      <c r="AP1" s="7"/>
      <c r="AQ1" s="7"/>
      <c r="AR1" s="7"/>
    </row>
    <row r="2" spans="1:50" ht="45"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c r="Q2" s="6"/>
      <c r="R2" s="6" t="s">
        <v>6</v>
      </c>
      <c r="S2" s="6" t="s">
        <v>7</v>
      </c>
      <c r="T2" s="6" t="s">
        <v>19</v>
      </c>
      <c r="U2" s="6" t="s">
        <v>20</v>
      </c>
      <c r="V2" s="6" t="s">
        <v>21</v>
      </c>
      <c r="W2" s="6" t="s">
        <v>29</v>
      </c>
      <c r="X2" s="6" t="s">
        <v>47</v>
      </c>
      <c r="Y2" s="6" t="s">
        <v>30</v>
      </c>
      <c r="Z2" s="6" t="s">
        <v>53</v>
      </c>
      <c r="AA2" s="6" t="s">
        <v>72</v>
      </c>
      <c r="AB2" s="6" t="s">
        <v>79</v>
      </c>
      <c r="AC2" s="13" t="s">
        <v>84</v>
      </c>
      <c r="AD2" s="5"/>
      <c r="AE2" s="6" t="s">
        <v>58</v>
      </c>
      <c r="AF2" s="6" t="s">
        <v>22</v>
      </c>
      <c r="AG2" s="6" t="s">
        <v>8</v>
      </c>
      <c r="AH2" s="6" t="s">
        <v>23</v>
      </c>
      <c r="AI2" s="6" t="s">
        <v>24</v>
      </c>
      <c r="AJ2" s="6" t="s">
        <v>25</v>
      </c>
      <c r="AK2" s="6" t="s">
        <v>26</v>
      </c>
      <c r="AL2" s="6" t="s">
        <v>27</v>
      </c>
      <c r="AM2" s="6" t="s">
        <v>28</v>
      </c>
      <c r="AN2" s="6" t="s">
        <v>60</v>
      </c>
      <c r="AO2" s="6" t="s">
        <v>61</v>
      </c>
      <c r="AP2" s="6" t="s">
        <v>31</v>
      </c>
      <c r="AQ2" s="6" t="s">
        <v>32</v>
      </c>
      <c r="AR2" s="6" t="s">
        <v>54</v>
      </c>
      <c r="AS2" s="13" t="s">
        <v>74</v>
      </c>
      <c r="AT2" s="13" t="s">
        <v>80</v>
      </c>
      <c r="AU2" s="13" t="s">
        <v>81</v>
      </c>
      <c r="AV2" s="13" t="s">
        <v>90</v>
      </c>
      <c r="AW2" s="13" t="s">
        <v>91</v>
      </c>
      <c r="AX2" s="14"/>
    </row>
    <row r="9" spans="1:50" ht="15" x14ac:dyDescent="0.25">
      <c r="A9" s="9" t="s">
        <v>1</v>
      </c>
      <c r="B9" s="9"/>
      <c r="C9" s="10"/>
      <c r="D9" s="7"/>
      <c r="E9" s="7"/>
      <c r="F9" s="7"/>
      <c r="G9" s="7"/>
      <c r="H9" s="7"/>
      <c r="I9" s="7"/>
      <c r="J9" s="7"/>
      <c r="K9" s="7"/>
      <c r="L9" s="7"/>
      <c r="M9" s="7"/>
      <c r="N9" s="7"/>
      <c r="O9" s="7"/>
      <c r="P9" s="7"/>
      <c r="Q9" s="9"/>
      <c r="R9" s="7"/>
      <c r="S9" s="7"/>
      <c r="T9" s="7"/>
      <c r="U9" s="7"/>
      <c r="V9" s="7"/>
      <c r="W9" s="7"/>
      <c r="X9" s="7"/>
      <c r="Y9" s="7"/>
      <c r="Z9" s="7"/>
      <c r="AA9" s="7"/>
      <c r="AB9" s="7"/>
      <c r="AC9" s="7"/>
      <c r="AD9" s="7"/>
      <c r="AE9" s="7"/>
      <c r="AF9" s="7"/>
      <c r="AG9" s="7"/>
      <c r="AH9" s="7"/>
      <c r="AI9" s="7"/>
      <c r="AJ9" s="7"/>
      <c r="AK9" s="7"/>
      <c r="AL9" s="7"/>
      <c r="AM9" s="7"/>
      <c r="AN9" s="7"/>
      <c r="AO9" s="7"/>
      <c r="AP9" s="7"/>
      <c r="AQ9" s="7"/>
      <c r="AR9" s="7"/>
    </row>
    <row r="10" spans="1:50" ht="15" x14ac:dyDescent="0.25">
      <c r="A10" s="6" t="s">
        <v>6</v>
      </c>
      <c r="B10" s="4">
        <v>2</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50" ht="15" x14ac:dyDescent="0.25">
      <c r="A11" s="3" t="s">
        <v>7</v>
      </c>
      <c r="B11" s="7"/>
      <c r="C11" s="7">
        <v>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row>
    <row r="12" spans="1:50" ht="15" x14ac:dyDescent="0.25">
      <c r="A12" s="6" t="s">
        <v>19</v>
      </c>
      <c r="B12" s="4"/>
      <c r="C12" s="4"/>
      <c r="D12" s="4">
        <v>2</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50" ht="15" x14ac:dyDescent="0.25">
      <c r="A13" s="3" t="s">
        <v>20</v>
      </c>
      <c r="B13" s="7"/>
      <c r="C13" s="7"/>
      <c r="D13" s="7"/>
      <c r="E13" s="7">
        <v>5</v>
      </c>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row>
    <row r="14" spans="1:50" ht="15" x14ac:dyDescent="0.25">
      <c r="A14" s="6" t="s">
        <v>21</v>
      </c>
      <c r="B14" s="4"/>
      <c r="C14" s="4"/>
      <c r="D14" s="4"/>
      <c r="E14" s="4">
        <v>10</v>
      </c>
      <c r="F14" s="4">
        <v>5</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spans="1:50" ht="15" x14ac:dyDescent="0.25">
      <c r="A15" s="3" t="s">
        <v>29</v>
      </c>
      <c r="B15" s="7"/>
      <c r="C15" s="7"/>
      <c r="D15" s="7"/>
      <c r="E15" s="7"/>
      <c r="F15" s="7"/>
      <c r="G15" s="7">
        <v>1</v>
      </c>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row>
    <row r="16" spans="1:50" ht="15" x14ac:dyDescent="0.25">
      <c r="A16" s="6" t="s">
        <v>47</v>
      </c>
      <c r="B16" s="4"/>
      <c r="C16" s="4"/>
      <c r="D16" s="4">
        <v>0.5</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spans="1:44" ht="15" x14ac:dyDescent="0.25">
      <c r="A17" s="3" t="s">
        <v>30</v>
      </c>
      <c r="B17" s="7"/>
      <c r="C17" s="7"/>
      <c r="D17" s="7"/>
      <c r="E17" s="7">
        <v>10</v>
      </c>
      <c r="F17" s="7"/>
      <c r="G17" s="7">
        <v>5</v>
      </c>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row>
    <row r="18" spans="1:44" ht="15" x14ac:dyDescent="0.25">
      <c r="A18" s="6" t="s">
        <v>53</v>
      </c>
      <c r="B18" s="4"/>
      <c r="C18" s="4"/>
      <c r="D18" s="4"/>
      <c r="E18" s="4"/>
      <c r="F18" s="4"/>
      <c r="G18" s="4"/>
      <c r="H18" s="4"/>
      <c r="I18" s="4"/>
      <c r="J18" s="4">
        <v>1</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spans="1:44" ht="15" x14ac:dyDescent="0.25">
      <c r="A19" s="6" t="s">
        <v>72</v>
      </c>
      <c r="B19" s="4"/>
      <c r="C19" s="4"/>
      <c r="D19" s="4"/>
      <c r="E19" s="4"/>
      <c r="F19" s="4"/>
      <c r="G19" s="4"/>
      <c r="H19" s="4"/>
      <c r="I19" s="4"/>
      <c r="J19" s="4"/>
      <c r="K19" s="4">
        <v>5</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ht="15" x14ac:dyDescent="0.25">
      <c r="A20" s="6" t="s">
        <v>79</v>
      </c>
      <c r="B20" s="4"/>
      <c r="C20" s="4"/>
      <c r="D20" s="4"/>
      <c r="E20" s="4"/>
      <c r="F20" s="4"/>
      <c r="G20" s="4"/>
      <c r="H20" s="4"/>
      <c r="I20" s="4"/>
      <c r="J20" s="4"/>
      <c r="K20" s="4"/>
      <c r="L20" s="4"/>
      <c r="M20" s="4"/>
      <c r="N20" s="4">
        <v>3</v>
      </c>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ht="15" x14ac:dyDescent="0.25">
      <c r="A21" s="13" t="s">
        <v>84</v>
      </c>
      <c r="B21" s="4"/>
      <c r="C21" s="4"/>
      <c r="D21" s="4"/>
      <c r="E21" s="4"/>
      <c r="F21" s="4"/>
      <c r="G21" s="4"/>
      <c r="H21" s="4"/>
      <c r="I21" s="4"/>
      <c r="J21" s="4"/>
      <c r="K21" s="4">
        <v>15</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row>
    <row r="23" spans="1:44" ht="15" x14ac:dyDescent="0.25">
      <c r="A23" s="11" t="s">
        <v>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5" x14ac:dyDescent="0.25">
      <c r="A24" s="3" t="s">
        <v>58</v>
      </c>
      <c r="B24" s="7"/>
      <c r="C24" s="7"/>
      <c r="D24" s="7"/>
      <c r="E24" s="7"/>
      <c r="F24" s="7"/>
      <c r="G24" s="7"/>
      <c r="H24" s="7"/>
      <c r="I24" s="7"/>
      <c r="J24" s="7"/>
      <c r="K24" s="7"/>
      <c r="L24" s="7"/>
      <c r="M24" s="7"/>
      <c r="N24" s="7"/>
      <c r="O24" s="7"/>
      <c r="P24" s="7"/>
      <c r="Q24" s="7"/>
      <c r="R24" s="7">
        <v>1</v>
      </c>
      <c r="S24" s="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spans="1:44" ht="15" x14ac:dyDescent="0.25">
      <c r="A25" s="6" t="s">
        <v>22</v>
      </c>
      <c r="B25" s="4"/>
      <c r="C25" s="4"/>
      <c r="D25" s="4"/>
      <c r="E25" s="4"/>
      <c r="F25" s="4"/>
      <c r="G25" s="4"/>
      <c r="H25" s="4"/>
      <c r="I25" s="4"/>
      <c r="J25" s="4"/>
      <c r="K25" s="4"/>
      <c r="L25" s="4"/>
      <c r="M25" s="4"/>
      <c r="N25" s="4"/>
      <c r="O25" s="4"/>
      <c r="P25" s="4"/>
      <c r="Q25" s="4"/>
      <c r="R25" s="4"/>
      <c r="S25" s="4">
        <v>2</v>
      </c>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ht="15" x14ac:dyDescent="0.25">
      <c r="A26" s="3" t="s">
        <v>8</v>
      </c>
      <c r="B26" s="7"/>
      <c r="C26" s="7"/>
      <c r="D26" s="7"/>
      <c r="E26" s="7"/>
      <c r="F26" s="7"/>
      <c r="G26" s="7"/>
      <c r="H26" s="7"/>
      <c r="I26" s="7"/>
      <c r="J26" s="7"/>
      <c r="K26" s="7"/>
      <c r="L26" s="7"/>
      <c r="M26" s="7"/>
      <c r="N26" s="7"/>
      <c r="O26" s="7"/>
      <c r="P26" s="7"/>
      <c r="Q26" s="7"/>
      <c r="R26" s="7"/>
      <c r="S26" s="7"/>
      <c r="T26" s="7">
        <v>2</v>
      </c>
      <c r="U26" s="7"/>
      <c r="V26" s="7"/>
      <c r="W26" s="7"/>
      <c r="X26" s="7"/>
      <c r="Y26" s="7"/>
      <c r="Z26" s="7"/>
      <c r="AA26" s="7"/>
      <c r="AB26" s="7"/>
      <c r="AC26" s="7"/>
      <c r="AD26" s="7"/>
      <c r="AE26" s="7"/>
      <c r="AF26" s="7"/>
      <c r="AG26" s="7"/>
      <c r="AH26" s="7"/>
      <c r="AI26" s="7"/>
      <c r="AJ26" s="7"/>
      <c r="AK26" s="7"/>
      <c r="AL26" s="7"/>
      <c r="AM26" s="7"/>
      <c r="AN26" s="7"/>
      <c r="AO26" s="7"/>
      <c r="AP26" s="7"/>
      <c r="AQ26" s="7"/>
      <c r="AR26" s="7"/>
    </row>
    <row r="27" spans="1:44" ht="15" x14ac:dyDescent="0.25">
      <c r="A27" s="6" t="s">
        <v>23</v>
      </c>
      <c r="B27" s="4"/>
      <c r="C27" s="4"/>
      <c r="D27" s="4"/>
      <c r="E27" s="4"/>
      <c r="F27" s="4"/>
      <c r="G27" s="4"/>
      <c r="H27" s="4"/>
      <c r="I27" s="4"/>
      <c r="J27" s="4"/>
      <c r="K27" s="4"/>
      <c r="L27" s="4"/>
      <c r="M27" s="4"/>
      <c r="N27" s="4"/>
      <c r="O27" s="4"/>
      <c r="P27" s="4"/>
      <c r="Q27" s="4"/>
      <c r="R27" s="4"/>
      <c r="S27" s="4"/>
      <c r="T27" s="4"/>
      <c r="U27" s="4">
        <v>2</v>
      </c>
      <c r="V27" s="4"/>
      <c r="W27" s="4"/>
      <c r="X27" s="4"/>
      <c r="Y27" s="4"/>
      <c r="Z27" s="4"/>
      <c r="AA27" s="4"/>
      <c r="AB27" s="4"/>
      <c r="AC27" s="4"/>
      <c r="AD27" s="4"/>
      <c r="AE27" s="4"/>
      <c r="AF27" s="4"/>
      <c r="AG27" s="4"/>
      <c r="AH27" s="4"/>
      <c r="AI27" s="4"/>
      <c r="AJ27" s="4"/>
      <c r="AK27" s="4"/>
      <c r="AL27" s="4"/>
      <c r="AM27" s="4"/>
      <c r="AN27" s="4"/>
      <c r="AO27" s="4"/>
      <c r="AP27" s="4"/>
      <c r="AQ27" s="4"/>
      <c r="AR27" s="4"/>
    </row>
    <row r="28" spans="1:44" ht="15" x14ac:dyDescent="0.25">
      <c r="A28" s="3" t="s">
        <v>24</v>
      </c>
      <c r="B28" s="7"/>
      <c r="C28" s="7"/>
      <c r="D28" s="7"/>
      <c r="E28" s="7"/>
      <c r="F28" s="7"/>
      <c r="G28" s="7"/>
      <c r="H28" s="7"/>
      <c r="I28" s="7"/>
      <c r="J28" s="7"/>
      <c r="K28" s="7"/>
      <c r="L28" s="7"/>
      <c r="M28" s="7"/>
      <c r="N28" s="7"/>
      <c r="O28" s="7"/>
      <c r="P28" s="7"/>
      <c r="Q28" s="7"/>
      <c r="R28" s="7"/>
      <c r="S28" s="7"/>
      <c r="T28" s="7"/>
      <c r="U28" s="7"/>
      <c r="V28" s="7">
        <v>2</v>
      </c>
      <c r="W28" s="7"/>
      <c r="X28" s="7"/>
      <c r="Y28" s="7"/>
      <c r="Z28" s="7"/>
      <c r="AA28" s="7"/>
      <c r="AB28" s="7"/>
      <c r="AC28" s="7"/>
      <c r="AD28" s="7"/>
      <c r="AE28" s="7"/>
      <c r="AF28" s="7"/>
      <c r="AG28" s="7"/>
      <c r="AH28" s="7"/>
      <c r="AI28" s="7"/>
      <c r="AJ28" s="7"/>
      <c r="AK28" s="7"/>
      <c r="AL28" s="7"/>
      <c r="AM28" s="7"/>
      <c r="AN28" s="7"/>
      <c r="AO28" s="7"/>
      <c r="AP28" s="7"/>
      <c r="AQ28" s="7"/>
      <c r="AR28" s="7"/>
    </row>
    <row r="29" spans="1:44" ht="15" x14ac:dyDescent="0.25">
      <c r="A29" s="6" t="s">
        <v>25</v>
      </c>
      <c r="B29" s="4"/>
      <c r="C29" s="4"/>
      <c r="D29" s="4"/>
      <c r="E29" s="4"/>
      <c r="F29" s="4">
        <v>2</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15" x14ac:dyDescent="0.25">
      <c r="A30" s="3" t="s">
        <v>26</v>
      </c>
      <c r="B30" s="7"/>
      <c r="C30" s="7"/>
      <c r="D30" s="7"/>
      <c r="E30" s="7"/>
      <c r="F30" s="7"/>
      <c r="G30" s="7"/>
      <c r="H30" s="7"/>
      <c r="I30" s="7"/>
      <c r="J30" s="7"/>
      <c r="K30" s="7"/>
      <c r="L30" s="7"/>
      <c r="M30" s="7"/>
      <c r="N30" s="7"/>
      <c r="O30" s="7"/>
      <c r="P30" s="7"/>
      <c r="Q30" s="7"/>
      <c r="R30" s="7"/>
      <c r="S30" s="7">
        <v>3</v>
      </c>
      <c r="T30" s="7"/>
      <c r="U30" s="7"/>
      <c r="V30" s="7"/>
      <c r="W30" s="7"/>
      <c r="X30" s="7"/>
      <c r="Y30" s="7"/>
      <c r="Z30" s="7"/>
      <c r="AA30" s="7"/>
      <c r="AB30" s="7"/>
      <c r="AC30" s="7"/>
      <c r="AD30" s="7"/>
      <c r="AE30" s="7"/>
      <c r="AF30" s="7"/>
      <c r="AG30" s="7"/>
      <c r="AH30" s="7"/>
      <c r="AI30" s="7"/>
      <c r="AJ30" s="7"/>
      <c r="AK30" s="7"/>
      <c r="AL30" s="7"/>
      <c r="AM30" s="7"/>
      <c r="AN30" s="7"/>
      <c r="AO30" s="7"/>
      <c r="AP30" s="7"/>
      <c r="AQ30" s="7"/>
      <c r="AR30" s="7"/>
    </row>
    <row r="31" spans="1:44" ht="15" x14ac:dyDescent="0.25">
      <c r="A31" s="6" t="s">
        <v>27</v>
      </c>
      <c r="B31" s="4"/>
      <c r="C31" s="4"/>
      <c r="D31" s="4"/>
      <c r="E31" s="4"/>
      <c r="F31" s="4"/>
      <c r="G31" s="4"/>
      <c r="H31" s="4"/>
      <c r="I31" s="4"/>
      <c r="J31" s="4"/>
      <c r="K31" s="4"/>
      <c r="L31" s="4"/>
      <c r="M31" s="4"/>
      <c r="N31" s="4"/>
      <c r="O31" s="4"/>
      <c r="P31" s="4"/>
      <c r="Q31" s="4"/>
      <c r="R31" s="4"/>
      <c r="S31" s="4"/>
      <c r="T31" s="4"/>
      <c r="U31" s="4">
        <v>3</v>
      </c>
      <c r="V31" s="4"/>
      <c r="W31" s="4"/>
      <c r="X31" s="4"/>
      <c r="Y31" s="4"/>
      <c r="Z31" s="4"/>
      <c r="AA31" s="4"/>
      <c r="AB31" s="4"/>
      <c r="AC31" s="4"/>
      <c r="AD31" s="4"/>
      <c r="AE31" s="4"/>
      <c r="AF31" s="4"/>
      <c r="AG31" s="4"/>
      <c r="AH31" s="4"/>
      <c r="AI31" s="4"/>
      <c r="AJ31" s="4"/>
      <c r="AK31" s="4"/>
      <c r="AL31" s="4"/>
      <c r="AM31" s="4"/>
      <c r="AN31" s="4"/>
      <c r="AO31" s="4"/>
      <c r="AP31" s="4"/>
      <c r="AQ31" s="4"/>
      <c r="AR31" s="4"/>
    </row>
    <row r="32" spans="1:44" ht="15" x14ac:dyDescent="0.25">
      <c r="A32" s="3" t="s">
        <v>28</v>
      </c>
      <c r="B32" s="7"/>
      <c r="C32" s="7"/>
      <c r="D32" s="7"/>
      <c r="E32" s="7"/>
      <c r="F32" s="7"/>
      <c r="G32" s="7"/>
      <c r="H32" s="7"/>
      <c r="I32" s="7"/>
      <c r="J32" s="7"/>
      <c r="K32" s="7"/>
      <c r="L32" s="7"/>
      <c r="M32" s="7"/>
      <c r="N32" s="7"/>
      <c r="O32" s="7"/>
      <c r="P32" s="7"/>
      <c r="Q32" s="7"/>
      <c r="R32" s="7"/>
      <c r="S32" s="7"/>
      <c r="T32" s="7"/>
      <c r="U32" s="7"/>
      <c r="V32" s="7">
        <v>3</v>
      </c>
      <c r="W32" s="7"/>
      <c r="X32" s="7"/>
      <c r="Y32" s="7"/>
      <c r="Z32" s="7"/>
      <c r="AA32" s="7"/>
      <c r="AB32" s="7"/>
      <c r="AC32" s="7"/>
      <c r="AD32" s="7"/>
      <c r="AE32" s="7"/>
      <c r="AF32" s="7"/>
      <c r="AG32" s="7"/>
      <c r="AH32" s="7"/>
      <c r="AI32" s="7"/>
      <c r="AJ32" s="7"/>
      <c r="AK32" s="7"/>
      <c r="AL32" s="7"/>
      <c r="AM32" s="7"/>
      <c r="AN32" s="7"/>
      <c r="AO32" s="7"/>
      <c r="AP32" s="7"/>
      <c r="AQ32" s="7"/>
      <c r="AR32" s="7"/>
    </row>
    <row r="33" spans="1:44" ht="15" x14ac:dyDescent="0.25">
      <c r="A33" s="6" t="s">
        <v>60</v>
      </c>
      <c r="B33" s="4"/>
      <c r="C33" s="4"/>
      <c r="D33" s="4"/>
      <c r="E33" s="4"/>
      <c r="F33" s="4"/>
      <c r="G33" s="4"/>
      <c r="H33" s="4"/>
      <c r="I33" s="4"/>
      <c r="J33" s="4"/>
      <c r="K33" s="4"/>
      <c r="L33" s="4"/>
      <c r="M33" s="4"/>
      <c r="N33" s="4"/>
      <c r="O33" s="4"/>
      <c r="P33" s="4"/>
      <c r="Q33" s="4"/>
      <c r="R33" s="4"/>
      <c r="S33" s="4"/>
      <c r="T33" s="4"/>
      <c r="U33" s="4">
        <v>0.5</v>
      </c>
      <c r="V33" s="4"/>
      <c r="W33" s="4"/>
      <c r="X33" s="4"/>
      <c r="Y33" s="4"/>
      <c r="Z33" s="4"/>
      <c r="AA33" s="4"/>
      <c r="AB33" s="4"/>
      <c r="AC33" s="4"/>
      <c r="AD33" s="4"/>
      <c r="AE33" s="4"/>
      <c r="AF33" s="4"/>
      <c r="AG33" s="4"/>
      <c r="AH33" s="4"/>
      <c r="AI33" s="4"/>
      <c r="AJ33" s="4"/>
      <c r="AK33" s="4"/>
      <c r="AL33" s="4"/>
      <c r="AM33" s="4"/>
      <c r="AN33" s="4"/>
      <c r="AO33" s="4"/>
      <c r="AP33" s="4"/>
      <c r="AQ33" s="4"/>
      <c r="AR33" s="4"/>
    </row>
    <row r="34" spans="1:44" ht="15" x14ac:dyDescent="0.25">
      <c r="A34" s="3" t="s">
        <v>61</v>
      </c>
      <c r="B34" s="7"/>
      <c r="C34" s="7"/>
      <c r="D34" s="7"/>
      <c r="E34" s="7"/>
      <c r="F34" s="7"/>
      <c r="G34" s="7"/>
      <c r="H34" s="7">
        <v>1</v>
      </c>
      <c r="I34" s="7"/>
      <c r="J34" s="7"/>
      <c r="K34" s="7"/>
      <c r="L34" s="7"/>
      <c r="M34" s="7"/>
      <c r="N34" s="7"/>
      <c r="O34" s="7"/>
      <c r="P34" s="7"/>
      <c r="Q34" s="7"/>
      <c r="R34" s="7"/>
      <c r="S34" s="7"/>
      <c r="T34" s="7"/>
      <c r="U34" s="7"/>
      <c r="V34" s="7"/>
      <c r="W34" s="7">
        <v>1</v>
      </c>
      <c r="X34" s="7">
        <v>1</v>
      </c>
      <c r="Y34" s="7"/>
      <c r="Z34" s="7"/>
      <c r="AA34" s="7"/>
      <c r="AB34" s="7"/>
      <c r="AC34" s="7"/>
      <c r="AD34" s="7"/>
      <c r="AE34" s="7"/>
      <c r="AF34" s="7"/>
      <c r="AG34" s="7"/>
      <c r="AH34" s="7"/>
      <c r="AI34" s="7"/>
      <c r="AJ34" s="7"/>
      <c r="AK34" s="7"/>
      <c r="AL34" s="7"/>
      <c r="AM34" s="7"/>
      <c r="AN34" s="7"/>
      <c r="AO34" s="7"/>
      <c r="AP34" s="7"/>
      <c r="AQ34" s="7"/>
      <c r="AR34" s="7"/>
    </row>
    <row r="35" spans="1:44" ht="15" x14ac:dyDescent="0.25">
      <c r="A35" s="6" t="s">
        <v>31</v>
      </c>
      <c r="B35" s="4"/>
      <c r="C35" s="4"/>
      <c r="D35" s="4"/>
      <c r="E35" s="4"/>
      <c r="F35" s="4"/>
      <c r="G35" s="4"/>
      <c r="H35" s="4"/>
      <c r="I35" s="4"/>
      <c r="J35" s="4"/>
      <c r="K35" s="4"/>
      <c r="L35" s="4"/>
      <c r="M35" s="4"/>
      <c r="N35" s="4"/>
      <c r="O35" s="4"/>
      <c r="P35" s="4"/>
      <c r="Q35" s="4"/>
      <c r="R35" s="4"/>
      <c r="S35" s="4"/>
      <c r="T35" s="4"/>
      <c r="U35" s="4"/>
      <c r="V35" s="4"/>
      <c r="W35" s="4"/>
      <c r="X35" s="4"/>
      <c r="Y35" s="4">
        <v>2</v>
      </c>
      <c r="Z35" s="4"/>
      <c r="AA35" s="4"/>
      <c r="AB35" s="4"/>
      <c r="AC35" s="4"/>
      <c r="AD35" s="4"/>
      <c r="AE35" s="4"/>
      <c r="AF35" s="4"/>
      <c r="AG35" s="4"/>
      <c r="AH35" s="4"/>
      <c r="AI35" s="4"/>
      <c r="AJ35" s="4"/>
      <c r="AK35" s="4"/>
      <c r="AL35" s="4"/>
      <c r="AM35" s="4"/>
      <c r="AN35" s="4"/>
      <c r="AO35" s="4"/>
      <c r="AP35" s="4"/>
      <c r="AQ35" s="4"/>
      <c r="AR35" s="4"/>
    </row>
    <row r="36" spans="1:44" ht="15" x14ac:dyDescent="0.25">
      <c r="A36" s="3" t="s">
        <v>32</v>
      </c>
      <c r="B36" s="7"/>
      <c r="C36" s="7"/>
      <c r="D36" s="7"/>
      <c r="E36" s="7"/>
      <c r="F36" s="7"/>
      <c r="G36" s="7"/>
      <c r="H36" s="7"/>
      <c r="I36" s="7"/>
      <c r="J36" s="7"/>
      <c r="K36" s="7"/>
      <c r="L36" s="7"/>
      <c r="M36" s="7"/>
      <c r="N36" s="7"/>
      <c r="O36" s="7"/>
      <c r="P36" s="7"/>
      <c r="Q36" s="7"/>
      <c r="R36" s="7"/>
      <c r="S36" s="7"/>
      <c r="T36" s="7"/>
      <c r="U36" s="7">
        <v>0.25</v>
      </c>
      <c r="V36" s="7"/>
      <c r="W36" s="7"/>
      <c r="X36" s="7"/>
      <c r="Y36" s="7"/>
      <c r="Z36" s="7"/>
      <c r="AA36" s="7"/>
      <c r="AB36" s="7"/>
      <c r="AC36" s="7"/>
      <c r="AD36" s="7"/>
      <c r="AE36" s="7"/>
      <c r="AF36" s="7"/>
      <c r="AG36" s="7"/>
      <c r="AH36" s="7"/>
      <c r="AI36" s="7"/>
      <c r="AJ36" s="7"/>
      <c r="AK36" s="7"/>
      <c r="AL36" s="7"/>
      <c r="AM36" s="7"/>
      <c r="AN36" s="7"/>
      <c r="AO36" s="7"/>
      <c r="AP36" s="7"/>
      <c r="AQ36" s="7"/>
      <c r="AR36" s="7"/>
    </row>
    <row r="37" spans="1:44" ht="15" x14ac:dyDescent="0.25">
      <c r="A37" s="6" t="s">
        <v>54</v>
      </c>
      <c r="B37" s="4"/>
      <c r="C37" s="4"/>
      <c r="D37" s="4"/>
      <c r="E37" s="4"/>
      <c r="F37" s="4"/>
      <c r="G37" s="4"/>
      <c r="H37" s="4"/>
      <c r="I37" s="4"/>
      <c r="J37" s="4"/>
      <c r="K37" s="4"/>
      <c r="L37" s="4"/>
      <c r="M37" s="4"/>
      <c r="N37" s="4"/>
      <c r="O37" s="4"/>
      <c r="P37" s="4"/>
      <c r="Q37" s="4"/>
      <c r="R37" s="4"/>
      <c r="S37" s="4"/>
      <c r="T37" s="4"/>
      <c r="U37" s="4"/>
      <c r="V37" s="4"/>
      <c r="W37" s="4"/>
      <c r="X37" s="4"/>
      <c r="Y37" s="4"/>
      <c r="Z37" s="4">
        <v>5</v>
      </c>
      <c r="AA37" s="4"/>
      <c r="AB37" s="4"/>
      <c r="AC37" s="4"/>
      <c r="AD37" s="4"/>
      <c r="AE37" s="4"/>
      <c r="AF37" s="4"/>
      <c r="AG37" s="4"/>
      <c r="AH37" s="4"/>
      <c r="AI37" s="4"/>
      <c r="AJ37" s="4"/>
      <c r="AK37" s="4"/>
      <c r="AL37" s="4"/>
      <c r="AM37" s="4"/>
      <c r="AN37" s="4"/>
      <c r="AO37" s="4"/>
      <c r="AP37" s="4"/>
      <c r="AQ37" s="4"/>
      <c r="AR37" s="4"/>
    </row>
    <row r="38" spans="1:44" ht="15" x14ac:dyDescent="0.25">
      <c r="A38" s="6" t="s">
        <v>74</v>
      </c>
      <c r="B38" s="4"/>
      <c r="C38" s="4"/>
      <c r="D38" s="4"/>
      <c r="E38" s="4"/>
      <c r="F38" s="4"/>
      <c r="G38" s="4"/>
      <c r="H38" s="4"/>
      <c r="I38" s="4"/>
      <c r="J38" s="4"/>
      <c r="K38" s="4"/>
      <c r="L38" s="4"/>
      <c r="M38" s="4"/>
      <c r="N38" s="4"/>
      <c r="O38" s="4"/>
      <c r="P38" s="4"/>
      <c r="Q38" s="4"/>
      <c r="R38" s="4"/>
      <c r="S38" s="4"/>
      <c r="T38" s="4"/>
      <c r="U38" s="4"/>
      <c r="V38" s="4"/>
      <c r="W38" s="4"/>
      <c r="X38" s="4"/>
      <c r="Y38" s="4"/>
      <c r="Z38" s="4"/>
      <c r="AA38" s="4">
        <v>2</v>
      </c>
      <c r="AB38" s="4"/>
      <c r="AC38" s="4"/>
      <c r="AD38" s="4"/>
      <c r="AE38" s="4"/>
      <c r="AF38" s="4"/>
      <c r="AG38" s="4"/>
      <c r="AH38" s="4"/>
      <c r="AI38" s="4"/>
      <c r="AJ38" s="4"/>
      <c r="AK38" s="4"/>
      <c r="AL38" s="4"/>
      <c r="AM38" s="4"/>
      <c r="AN38" s="4"/>
      <c r="AO38" s="4"/>
      <c r="AP38" s="4"/>
      <c r="AQ38" s="4"/>
      <c r="AR38" s="4"/>
    </row>
    <row r="39" spans="1:44" ht="15" x14ac:dyDescent="0.25">
      <c r="A39" s="13" t="s">
        <v>80</v>
      </c>
      <c r="B39" s="4"/>
      <c r="C39" s="4"/>
      <c r="D39" s="4"/>
      <c r="E39" s="4"/>
      <c r="F39" s="4"/>
      <c r="G39" s="4"/>
      <c r="H39" s="4"/>
      <c r="I39" s="4"/>
      <c r="J39" s="4"/>
      <c r="K39" s="4"/>
      <c r="L39" s="4"/>
      <c r="M39" s="4"/>
      <c r="N39" s="4"/>
      <c r="O39" s="4"/>
      <c r="P39" s="4"/>
      <c r="Q39" s="4"/>
      <c r="R39" s="4">
        <v>5</v>
      </c>
      <c r="S39" s="4"/>
      <c r="T39" s="4"/>
      <c r="U39" s="4">
        <v>3</v>
      </c>
      <c r="V39" s="4"/>
      <c r="W39" s="4"/>
      <c r="X39" s="4"/>
      <c r="Y39" s="4"/>
      <c r="Z39" s="4"/>
      <c r="AA39" s="4"/>
      <c r="AB39" s="4"/>
      <c r="AC39" s="4"/>
      <c r="AD39" s="4"/>
      <c r="AE39" s="4"/>
      <c r="AF39" s="4"/>
      <c r="AG39" s="4"/>
      <c r="AH39" s="4"/>
      <c r="AI39" s="4"/>
      <c r="AJ39" s="4"/>
      <c r="AK39" s="4"/>
      <c r="AL39" s="4"/>
      <c r="AM39" s="4"/>
      <c r="AN39" s="4"/>
      <c r="AO39" s="4"/>
      <c r="AP39" s="4"/>
      <c r="AQ39" s="4"/>
      <c r="AR39" s="4"/>
    </row>
    <row r="40" spans="1:44" ht="15" x14ac:dyDescent="0.25">
      <c r="A40" s="13" t="s">
        <v>81</v>
      </c>
      <c r="B40" s="4"/>
      <c r="C40" s="4"/>
      <c r="D40" s="4"/>
      <c r="E40" s="4"/>
      <c r="F40" s="4"/>
      <c r="G40" s="4"/>
      <c r="H40" s="4"/>
      <c r="I40" s="4"/>
      <c r="J40" s="4"/>
      <c r="K40" s="4"/>
      <c r="L40" s="4">
        <v>5</v>
      </c>
      <c r="M40" s="4"/>
      <c r="N40" s="4"/>
      <c r="O40" s="4"/>
      <c r="P40" s="4"/>
      <c r="Q40" s="4"/>
      <c r="R40" s="4"/>
      <c r="S40" s="4"/>
      <c r="T40" s="4"/>
      <c r="U40" s="4"/>
      <c r="V40" s="4"/>
      <c r="W40" s="4"/>
      <c r="X40" s="4"/>
      <c r="Y40" s="4"/>
      <c r="Z40" s="4"/>
      <c r="AA40" s="4"/>
      <c r="AB40" s="4">
        <v>4</v>
      </c>
      <c r="AC40" s="4"/>
      <c r="AD40" s="4"/>
      <c r="AE40" s="4"/>
      <c r="AF40" s="4"/>
      <c r="AG40" s="4"/>
      <c r="AH40" s="4"/>
      <c r="AI40" s="4"/>
      <c r="AJ40" s="4"/>
      <c r="AK40" s="4"/>
      <c r="AL40" s="4"/>
      <c r="AM40" s="4"/>
      <c r="AN40" s="4"/>
      <c r="AO40" s="4"/>
      <c r="AP40" s="4"/>
      <c r="AQ40" s="4"/>
      <c r="AR40" s="4"/>
    </row>
    <row r="41" spans="1:44" ht="15" x14ac:dyDescent="0.25">
      <c r="A41" s="13" t="s">
        <v>90</v>
      </c>
      <c r="B41" s="4"/>
      <c r="C41" s="4"/>
      <c r="D41" s="4"/>
      <c r="E41" s="4"/>
      <c r="F41" s="4"/>
      <c r="G41" s="4"/>
      <c r="H41" s="4"/>
      <c r="I41" s="4"/>
      <c r="J41" s="4"/>
      <c r="K41" s="4"/>
      <c r="L41" s="4"/>
      <c r="M41" s="4"/>
      <c r="N41" s="4"/>
      <c r="O41" s="4">
        <v>5</v>
      </c>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44" ht="15" x14ac:dyDescent="0.25">
      <c r="A42" s="13" t="s">
        <v>91</v>
      </c>
      <c r="B42" s="4"/>
      <c r="C42" s="4"/>
      <c r="D42" s="4"/>
      <c r="E42" s="4"/>
      <c r="F42" s="4"/>
      <c r="G42" s="4"/>
      <c r="H42" s="4"/>
      <c r="I42" s="4"/>
      <c r="J42" s="4"/>
      <c r="K42" s="4"/>
      <c r="L42" s="4"/>
      <c r="M42" s="4"/>
      <c r="N42" s="4"/>
      <c r="O42" s="4"/>
      <c r="P42" s="4"/>
      <c r="Q42" s="4"/>
      <c r="R42" s="4">
        <v>1</v>
      </c>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44" ht="15" x14ac:dyDescent="0.25">
      <c r="A43" s="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row>
    <row r="44" spans="1:44" ht="15" x14ac:dyDescent="0.25">
      <c r="A44" s="11" t="s">
        <v>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44" ht="15" x14ac:dyDescent="0.25">
      <c r="A45" s="3" t="s">
        <v>33</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v>1</v>
      </c>
      <c r="AF45" s="7"/>
      <c r="AG45" s="7">
        <v>1</v>
      </c>
      <c r="AH45" s="7"/>
      <c r="AI45" s="7"/>
      <c r="AJ45" s="7"/>
      <c r="AK45" s="7">
        <v>1</v>
      </c>
      <c r="AL45" s="7"/>
      <c r="AM45" s="7"/>
      <c r="AN45" s="7"/>
      <c r="AO45" s="7"/>
      <c r="AP45" s="7"/>
      <c r="AQ45" s="7"/>
      <c r="AR45" s="7"/>
    </row>
    <row r="46" spans="1:44" ht="15" x14ac:dyDescent="0.25">
      <c r="A46" s="6" t="s">
        <v>34</v>
      </c>
      <c r="B46" s="4"/>
      <c r="C46" s="4"/>
      <c r="D46" s="4"/>
      <c r="E46" s="4"/>
      <c r="F46" s="4"/>
      <c r="G46" s="4"/>
      <c r="H46" s="4"/>
      <c r="I46" s="4"/>
      <c r="J46" s="4"/>
      <c r="K46" s="4"/>
      <c r="L46" s="4"/>
      <c r="M46" s="4"/>
      <c r="N46" s="4"/>
      <c r="O46" s="4"/>
      <c r="P46" s="4"/>
      <c r="Q46" s="4"/>
      <c r="R46" s="4">
        <v>3</v>
      </c>
      <c r="S46" s="4"/>
      <c r="T46" s="4"/>
      <c r="U46" s="4"/>
      <c r="V46" s="4"/>
      <c r="W46" s="4"/>
      <c r="X46" s="4"/>
      <c r="Y46" s="4"/>
      <c r="Z46" s="4"/>
      <c r="AA46" s="4"/>
      <c r="AB46" s="4"/>
      <c r="AC46" s="4"/>
      <c r="AD46" s="4"/>
      <c r="AE46" s="4"/>
      <c r="AF46" s="4"/>
      <c r="AG46" s="4"/>
      <c r="AH46" s="4"/>
      <c r="AI46" s="4"/>
      <c r="AJ46" s="4"/>
      <c r="AK46" s="4"/>
      <c r="AL46" s="4"/>
      <c r="AM46" s="4"/>
      <c r="AN46" s="4"/>
      <c r="AO46" s="4"/>
      <c r="AP46" s="4"/>
      <c r="AQ46" s="4">
        <v>1</v>
      </c>
      <c r="AR46" s="4"/>
    </row>
    <row r="47" spans="1:44" ht="15" x14ac:dyDescent="0.25">
      <c r="A47" s="3" t="s">
        <v>35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v>1</v>
      </c>
      <c r="AF47" s="7">
        <v>1</v>
      </c>
      <c r="AG47" s="7">
        <v>1</v>
      </c>
      <c r="AH47" s="7"/>
      <c r="AI47" s="7"/>
      <c r="AJ47" s="7"/>
      <c r="AK47" s="7"/>
      <c r="AL47" s="7"/>
      <c r="AM47" s="7"/>
      <c r="AN47" s="7"/>
      <c r="AO47" s="7"/>
      <c r="AP47" s="7"/>
      <c r="AQ47" s="7"/>
      <c r="AR47" s="7"/>
    </row>
    <row r="48" spans="1:44" ht="15" x14ac:dyDescent="0.25">
      <c r="A48" s="6" t="s">
        <v>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v>1</v>
      </c>
      <c r="AF48" s="4">
        <v>2</v>
      </c>
      <c r="AG48" s="4">
        <v>1</v>
      </c>
      <c r="AH48" s="4"/>
      <c r="AI48" s="4"/>
      <c r="AJ48" s="4"/>
      <c r="AK48" s="4"/>
      <c r="AL48" s="4"/>
      <c r="AM48" s="4"/>
      <c r="AN48" s="4"/>
      <c r="AO48" s="4"/>
      <c r="AP48" s="4"/>
      <c r="AQ48" s="4"/>
      <c r="AR48" s="4"/>
    </row>
    <row r="49" spans="1:44" ht="15" x14ac:dyDescent="0.25">
      <c r="A49" s="3" t="s">
        <v>37</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v>1</v>
      </c>
      <c r="AF49" s="7"/>
      <c r="AG49" s="7">
        <v>1</v>
      </c>
      <c r="AH49" s="7"/>
      <c r="AI49" s="7"/>
      <c r="AJ49" s="7"/>
      <c r="AK49" s="7"/>
      <c r="AL49" s="7">
        <v>1</v>
      </c>
      <c r="AM49" s="7"/>
      <c r="AN49" s="7"/>
      <c r="AO49" s="7"/>
      <c r="AP49" s="7"/>
      <c r="AQ49" s="7"/>
      <c r="AR49" s="7"/>
    </row>
    <row r="50" spans="1:44" ht="15" x14ac:dyDescent="0.25">
      <c r="A50" s="6" t="s">
        <v>38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v>1</v>
      </c>
      <c r="AF50" s="4"/>
      <c r="AG50" s="4">
        <v>1</v>
      </c>
      <c r="AH50" s="4">
        <v>1</v>
      </c>
      <c r="AI50" s="4"/>
      <c r="AJ50" s="4"/>
      <c r="AK50" s="4"/>
      <c r="AL50" s="4"/>
      <c r="AM50" s="4"/>
      <c r="AN50" s="4"/>
      <c r="AO50" s="4"/>
      <c r="AP50" s="4"/>
      <c r="AQ50" s="4"/>
      <c r="AR50" s="4"/>
    </row>
    <row r="51" spans="1:44" ht="15" x14ac:dyDescent="0.25">
      <c r="A51" s="3" t="s">
        <v>39</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v>1</v>
      </c>
      <c r="AF51" s="7"/>
      <c r="AG51" s="7">
        <v>1</v>
      </c>
      <c r="AH51" s="7">
        <v>2</v>
      </c>
      <c r="AI51" s="7"/>
      <c r="AJ51" s="7"/>
      <c r="AK51" s="7"/>
      <c r="AL51" s="7"/>
      <c r="AM51" s="7"/>
      <c r="AN51" s="7"/>
      <c r="AO51" s="7"/>
      <c r="AP51" s="7"/>
      <c r="AQ51" s="7"/>
      <c r="AR51" s="7"/>
    </row>
    <row r="52" spans="1:44" ht="15" x14ac:dyDescent="0.25">
      <c r="A52" s="6" t="s">
        <v>40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v>1</v>
      </c>
      <c r="AF52" s="4"/>
      <c r="AG52" s="4">
        <v>1</v>
      </c>
      <c r="AH52" s="4"/>
      <c r="AI52" s="4"/>
      <c r="AJ52" s="4"/>
      <c r="AK52" s="4"/>
      <c r="AL52" s="4"/>
      <c r="AM52" s="4">
        <v>1</v>
      </c>
      <c r="AN52" s="4"/>
      <c r="AO52" s="4"/>
      <c r="AP52" s="4"/>
      <c r="AQ52" s="4"/>
      <c r="AR52" s="4"/>
    </row>
    <row r="53" spans="1:44" ht="15" x14ac:dyDescent="0.25">
      <c r="A53" s="3" t="s">
        <v>41</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v>1</v>
      </c>
      <c r="AF53" s="7"/>
      <c r="AG53" s="7">
        <v>1</v>
      </c>
      <c r="AH53" s="7"/>
      <c r="AI53" s="7">
        <v>1</v>
      </c>
      <c r="AJ53" s="7"/>
      <c r="AK53" s="7"/>
      <c r="AL53" s="7"/>
      <c r="AM53" s="7"/>
      <c r="AN53" s="7"/>
      <c r="AO53" s="7"/>
      <c r="AP53" s="7"/>
      <c r="AQ53" s="7"/>
      <c r="AR53" s="7"/>
    </row>
    <row r="54" spans="1:44" ht="15" x14ac:dyDescent="0.25">
      <c r="A54" s="6" t="s">
        <v>42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v>1</v>
      </c>
      <c r="AF54" s="4"/>
      <c r="AG54" s="4">
        <v>1</v>
      </c>
      <c r="AH54" s="4"/>
      <c r="AI54" s="4">
        <v>2</v>
      </c>
      <c r="AJ54" s="4"/>
      <c r="AK54" s="4"/>
      <c r="AL54" s="4"/>
      <c r="AM54" s="4"/>
      <c r="AN54" s="4"/>
      <c r="AO54" s="4"/>
      <c r="AP54" s="4"/>
      <c r="AQ54" s="4"/>
      <c r="AR54" s="4"/>
    </row>
    <row r="55" spans="1:44" ht="15" x14ac:dyDescent="0.25">
      <c r="A55" s="3" t="s">
        <v>43</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v>1</v>
      </c>
      <c r="AH55" s="7"/>
      <c r="AI55" s="7"/>
      <c r="AJ55" s="7">
        <v>1</v>
      </c>
      <c r="AK55" s="7"/>
      <c r="AL55" s="7">
        <v>1</v>
      </c>
      <c r="AM55" s="7"/>
      <c r="AN55" s="7"/>
      <c r="AO55" s="7"/>
      <c r="AP55" s="7"/>
      <c r="AQ55" s="7"/>
      <c r="AR55" s="7"/>
    </row>
    <row r="56" spans="1:44" ht="30" x14ac:dyDescent="0.25">
      <c r="A56" s="6" t="s">
        <v>44</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v>1</v>
      </c>
      <c r="AF56" s="4"/>
      <c r="AG56" s="4">
        <v>2</v>
      </c>
      <c r="AH56" s="4"/>
      <c r="AI56" s="4"/>
      <c r="AJ56" s="4"/>
      <c r="AK56" s="4"/>
      <c r="AL56" s="4"/>
      <c r="AM56" s="4"/>
      <c r="AN56" s="4"/>
      <c r="AO56" s="4">
        <v>1</v>
      </c>
      <c r="AP56" s="4">
        <v>1</v>
      </c>
      <c r="AQ56" s="4"/>
      <c r="AR56" s="4"/>
    </row>
    <row r="57" spans="1:44" ht="15" x14ac:dyDescent="0.25">
      <c r="A57" s="3" t="s">
        <v>45</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v>10</v>
      </c>
      <c r="AO57" s="7"/>
      <c r="AP57" s="7"/>
      <c r="AQ57" s="7"/>
      <c r="AR57" s="7"/>
    </row>
    <row r="58" spans="1:44" ht="15" x14ac:dyDescent="0.25">
      <c r="A58" s="6" t="s">
        <v>46</v>
      </c>
      <c r="B58" s="4"/>
      <c r="C58" s="4"/>
      <c r="D58" s="4"/>
      <c r="E58" s="4"/>
      <c r="F58" s="4"/>
      <c r="G58" s="4"/>
      <c r="H58" s="4"/>
      <c r="I58" s="4"/>
      <c r="J58" s="4"/>
      <c r="K58" s="4"/>
      <c r="L58" s="4"/>
      <c r="M58" s="4"/>
      <c r="N58" s="4"/>
      <c r="O58" s="4"/>
      <c r="P58" s="4"/>
      <c r="Q58" s="4"/>
      <c r="R58" s="4">
        <v>100</v>
      </c>
      <c r="S58" s="4"/>
      <c r="T58" s="4"/>
      <c r="U58" s="4"/>
      <c r="V58" s="4"/>
      <c r="W58" s="4"/>
      <c r="X58" s="4"/>
      <c r="Y58" s="4"/>
      <c r="Z58" s="4"/>
      <c r="AA58" s="4"/>
      <c r="AB58" s="4"/>
      <c r="AC58" s="4">
        <v>10</v>
      </c>
      <c r="AD58" s="4"/>
      <c r="AE58" s="4"/>
      <c r="AF58" s="4"/>
      <c r="AG58" s="4"/>
      <c r="AH58" s="4"/>
      <c r="AI58" s="4"/>
      <c r="AJ58" s="4"/>
      <c r="AK58" s="4"/>
      <c r="AL58" s="4"/>
      <c r="AM58" s="4"/>
      <c r="AN58" s="4"/>
      <c r="AO58" s="4"/>
      <c r="AP58" s="4"/>
      <c r="AQ58" s="4">
        <v>20</v>
      </c>
      <c r="AR58" s="4">
        <v>10</v>
      </c>
    </row>
    <row r="59" spans="1:44" ht="15" x14ac:dyDescent="0.25">
      <c r="A59" s="3" t="s">
        <v>48</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v>1</v>
      </c>
      <c r="AP59" s="7"/>
      <c r="AQ59" s="7"/>
      <c r="AR59" s="7"/>
    </row>
    <row r="60" spans="1:44" ht="15" x14ac:dyDescent="0.25">
      <c r="A60" s="6" t="s">
        <v>49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v>1</v>
      </c>
      <c r="AP60" s="4"/>
      <c r="AQ60" s="4"/>
      <c r="AR60" s="4"/>
    </row>
    <row r="61" spans="1:44" ht="15" x14ac:dyDescent="0.25">
      <c r="A61" s="3" t="s">
        <v>50</v>
      </c>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v>1</v>
      </c>
      <c r="AP61" s="7"/>
      <c r="AQ61" s="7"/>
      <c r="AR61" s="7"/>
    </row>
    <row r="62" spans="1:44" ht="15" x14ac:dyDescent="0.25">
      <c r="A62" s="6" t="s">
        <v>51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v>1</v>
      </c>
      <c r="AP62" s="4"/>
      <c r="AQ62" s="4"/>
      <c r="AR62" s="4"/>
    </row>
    <row r="63" spans="1:44" ht="15" x14ac:dyDescent="0.25">
      <c r="A63" s="3" t="s">
        <v>55</v>
      </c>
      <c r="B63" s="7"/>
      <c r="C63" s="7"/>
      <c r="D63" s="7"/>
      <c r="E63" s="7"/>
      <c r="F63" s="7"/>
      <c r="G63" s="7"/>
      <c r="H63" s="7"/>
      <c r="I63" s="7"/>
      <c r="J63" s="7"/>
      <c r="K63" s="7"/>
      <c r="L63" s="7"/>
      <c r="M63" s="7"/>
      <c r="N63" s="7"/>
      <c r="O63" s="7"/>
      <c r="P63" s="7"/>
      <c r="Q63" s="7"/>
      <c r="R63" s="7"/>
      <c r="S63" s="7"/>
      <c r="T63" s="7"/>
      <c r="U63" s="7"/>
      <c r="V63" s="7">
        <v>1</v>
      </c>
      <c r="W63" s="7"/>
      <c r="X63" s="7"/>
      <c r="Y63" s="7"/>
      <c r="Z63" s="7"/>
      <c r="AA63" s="7"/>
      <c r="AB63" s="7"/>
      <c r="AC63" s="7"/>
      <c r="AD63" s="7"/>
      <c r="AE63" s="7"/>
      <c r="AF63" s="7"/>
      <c r="AG63" s="7"/>
      <c r="AH63" s="7"/>
      <c r="AI63" s="7"/>
      <c r="AJ63" s="7"/>
      <c r="AK63" s="7"/>
      <c r="AL63" s="7"/>
      <c r="AM63" s="7"/>
      <c r="AN63" s="7"/>
      <c r="AO63" s="7">
        <v>1</v>
      </c>
      <c r="AP63" s="7"/>
      <c r="AQ63" s="7"/>
      <c r="AR63" s="7">
        <v>2</v>
      </c>
    </row>
    <row r="64" spans="1:44" ht="15" x14ac:dyDescent="0.25">
      <c r="A64" s="6" t="s">
        <v>56</v>
      </c>
      <c r="B64" s="4"/>
      <c r="C64" s="4"/>
      <c r="D64" s="4"/>
      <c r="E64" s="4"/>
      <c r="F64" s="4"/>
      <c r="G64" s="4"/>
      <c r="H64" s="4"/>
      <c r="I64" s="4">
        <v>2</v>
      </c>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v>1</v>
      </c>
      <c r="AP64" s="4"/>
      <c r="AQ64" s="4"/>
      <c r="AR64" s="4">
        <v>3</v>
      </c>
    </row>
    <row r="65" spans="1:49" ht="15" x14ac:dyDescent="0.25">
      <c r="A65" s="3" t="s">
        <v>57</v>
      </c>
      <c r="B65" s="7"/>
      <c r="C65" s="7"/>
      <c r="D65" s="7"/>
      <c r="E65" s="7"/>
      <c r="F65" s="7"/>
      <c r="G65" s="7"/>
      <c r="H65" s="7">
        <v>2</v>
      </c>
      <c r="I65" s="7">
        <v>5</v>
      </c>
      <c r="J65" s="7"/>
      <c r="K65" s="7"/>
      <c r="L65" s="7"/>
      <c r="M65" s="7"/>
      <c r="N65" s="7"/>
      <c r="O65" s="7"/>
      <c r="P65" s="7"/>
      <c r="Q65" s="7"/>
      <c r="R65" s="7"/>
      <c r="S65" s="7"/>
      <c r="T65" s="7"/>
      <c r="U65" s="7"/>
      <c r="V65" s="7"/>
      <c r="W65" s="7">
        <v>3</v>
      </c>
      <c r="X65" s="7"/>
      <c r="Y65" s="7"/>
      <c r="Z65" s="7"/>
      <c r="AA65" s="7"/>
      <c r="AB65" s="7"/>
      <c r="AC65" s="7"/>
      <c r="AD65" s="7"/>
      <c r="AE65" s="7"/>
      <c r="AF65" s="7"/>
      <c r="AG65" s="7">
        <v>1</v>
      </c>
      <c r="AH65" s="7"/>
      <c r="AI65" s="7"/>
      <c r="AJ65" s="7"/>
      <c r="AK65" s="7"/>
      <c r="AL65" s="7"/>
      <c r="AM65" s="7"/>
      <c r="AN65" s="7"/>
      <c r="AO65" s="7">
        <v>3</v>
      </c>
      <c r="AP65" s="7"/>
      <c r="AQ65" s="7"/>
      <c r="AR65" s="7"/>
    </row>
    <row r="66" spans="1:49" ht="15" x14ac:dyDescent="0.25">
      <c r="A66" s="13" t="s">
        <v>75</v>
      </c>
      <c r="R66">
        <v>1</v>
      </c>
      <c r="AS66">
        <v>1</v>
      </c>
    </row>
    <row r="67" spans="1:49" ht="15" x14ac:dyDescent="0.25">
      <c r="A67" s="13" t="s">
        <v>83</v>
      </c>
      <c r="M67">
        <v>20</v>
      </c>
      <c r="AT67">
        <v>1</v>
      </c>
    </row>
    <row r="68" spans="1:49" ht="15" x14ac:dyDescent="0.25">
      <c r="A68" s="13" t="s">
        <v>82</v>
      </c>
      <c r="AR68">
        <v>1</v>
      </c>
      <c r="AU68">
        <v>1</v>
      </c>
    </row>
    <row r="69" spans="1:49" ht="15" x14ac:dyDescent="0.25">
      <c r="A69" s="13" t="s">
        <v>85</v>
      </c>
      <c r="I69">
        <v>3</v>
      </c>
      <c r="R69">
        <v>1</v>
      </c>
      <c r="AO69">
        <v>1</v>
      </c>
      <c r="AS69">
        <v>1</v>
      </c>
    </row>
    <row r="70" spans="1:49" ht="15" x14ac:dyDescent="0.25">
      <c r="A70" s="13" t="s">
        <v>88</v>
      </c>
      <c r="T70">
        <v>3</v>
      </c>
      <c r="AA70">
        <v>2</v>
      </c>
    </row>
    <row r="71" spans="1:49" ht="15" x14ac:dyDescent="0.25">
      <c r="A71" s="13" t="s">
        <v>89</v>
      </c>
      <c r="P71">
        <v>10</v>
      </c>
      <c r="AV71">
        <v>1</v>
      </c>
      <c r="AW7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39E5-ADB4-4DE8-A6C9-5A00E015AD07}">
  <dimension ref="C41:S78"/>
  <sheetViews>
    <sheetView topLeftCell="A44" zoomScale="85" zoomScaleNormal="85" workbookViewId="0">
      <selection activeCell="R67" sqref="R67"/>
    </sheetView>
  </sheetViews>
  <sheetFormatPr defaultRowHeight="14.25" x14ac:dyDescent="0.2"/>
  <sheetData>
    <row r="41" spans="3:3" x14ac:dyDescent="0.2">
      <c r="C41" t="s">
        <v>92</v>
      </c>
    </row>
    <row r="42" spans="3:3" x14ac:dyDescent="0.2">
      <c r="C42" t="s">
        <v>93</v>
      </c>
    </row>
    <row r="43" spans="3:3" x14ac:dyDescent="0.2">
      <c r="C43" t="s">
        <v>94</v>
      </c>
    </row>
    <row r="56" spans="19:19" x14ac:dyDescent="0.2">
      <c r="S56" t="s">
        <v>95</v>
      </c>
    </row>
    <row r="57" spans="19:19" x14ac:dyDescent="0.2">
      <c r="S57" t="s">
        <v>96</v>
      </c>
    </row>
    <row r="76" spans="4:4" x14ac:dyDescent="0.2">
      <c r="D76" t="s">
        <v>97</v>
      </c>
    </row>
    <row r="77" spans="4:4" x14ac:dyDescent="0.2">
      <c r="D77" t="s">
        <v>98</v>
      </c>
    </row>
    <row r="78" spans="4:4" x14ac:dyDescent="0.2">
      <c r="D78" t="s">
        <v>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E1E8-C28A-42E8-99CB-A46DDF84D517}">
  <dimension ref="A1:V16"/>
  <sheetViews>
    <sheetView workbookViewId="0">
      <selection activeCell="B6" sqref="B6"/>
    </sheetView>
  </sheetViews>
  <sheetFormatPr defaultRowHeight="14.25" x14ac:dyDescent="0.2"/>
  <cols>
    <col min="1" max="1" width="86" customWidth="1"/>
    <col min="2" max="2" width="15.625" customWidth="1"/>
    <col min="3" max="3" width="13.5" customWidth="1"/>
  </cols>
  <sheetData>
    <row r="1" spans="1:22" ht="20.25" customHeight="1" x14ac:dyDescent="0.2">
      <c r="A1" t="s">
        <v>63</v>
      </c>
    </row>
    <row r="2" spans="1:22" ht="18" customHeight="1" x14ac:dyDescent="0.2">
      <c r="A2" t="s">
        <v>64</v>
      </c>
    </row>
    <row r="4" spans="1:22" ht="21" customHeight="1" x14ac:dyDescent="0.2"/>
    <row r="5" spans="1:22" ht="18" customHeight="1" x14ac:dyDescent="0.25">
      <c r="A5" s="12" t="s">
        <v>62</v>
      </c>
    </row>
    <row r="6" spans="1:22" ht="409.5" customHeight="1" x14ac:dyDescent="0.25">
      <c r="A6" s="2" t="s">
        <v>65</v>
      </c>
      <c r="B6" s="6"/>
      <c r="C6" s="13"/>
      <c r="D6" s="13"/>
      <c r="E6" s="13"/>
      <c r="F6" s="13"/>
      <c r="G6" s="13"/>
      <c r="H6" s="3"/>
      <c r="I6" s="3"/>
      <c r="J6" s="3"/>
    </row>
    <row r="7" spans="1:22" x14ac:dyDescent="0.2">
      <c r="B7" s="4"/>
      <c r="C7" s="5"/>
      <c r="D7" s="4"/>
      <c r="E7" s="4"/>
      <c r="F7" s="4"/>
      <c r="G7" s="4"/>
      <c r="H7" s="4"/>
      <c r="I7" s="4"/>
      <c r="J7" s="4"/>
    </row>
    <row r="8" spans="1:22" ht="15" x14ac:dyDescent="0.25">
      <c r="A8" s="12" t="s">
        <v>66</v>
      </c>
    </row>
    <row r="9" spans="1:22" ht="409.5" customHeight="1" x14ac:dyDescent="0.25">
      <c r="A9" s="2" t="s">
        <v>71</v>
      </c>
      <c r="B9" s="6"/>
      <c r="C9" s="6"/>
      <c r="D9" s="6"/>
      <c r="E9" s="6"/>
      <c r="F9" s="6"/>
      <c r="G9" s="6"/>
      <c r="H9" s="6"/>
      <c r="I9" s="6"/>
      <c r="J9" s="6"/>
    </row>
    <row r="10" spans="1:22" x14ac:dyDescent="0.2">
      <c r="B10" s="7"/>
      <c r="C10" s="7"/>
      <c r="D10" s="7"/>
      <c r="E10" s="7"/>
      <c r="F10" s="7"/>
      <c r="G10" s="7"/>
      <c r="H10" s="7"/>
      <c r="I10" s="7"/>
      <c r="J10" s="7"/>
    </row>
    <row r="11" spans="1:22" ht="15" x14ac:dyDescent="0.25">
      <c r="A11" s="12" t="s">
        <v>67</v>
      </c>
    </row>
    <row r="12" spans="1:22" ht="301.5" customHeight="1" x14ac:dyDescent="0.2">
      <c r="A12" s="2" t="s">
        <v>68</v>
      </c>
      <c r="B12" s="1"/>
      <c r="C12" s="1"/>
      <c r="D12" s="1"/>
      <c r="E12" s="1"/>
      <c r="F12" s="1"/>
      <c r="G12" s="1"/>
      <c r="H12" s="1"/>
      <c r="I12" s="1"/>
      <c r="J12" s="1"/>
      <c r="K12" s="1"/>
      <c r="L12" s="1"/>
      <c r="M12" s="1"/>
      <c r="N12" s="1"/>
      <c r="O12" s="1"/>
    </row>
    <row r="14" spans="1:22" ht="15" x14ac:dyDescent="0.25">
      <c r="A14" s="12" t="s">
        <v>69</v>
      </c>
    </row>
    <row r="15" spans="1:22" ht="311.25" customHeight="1" x14ac:dyDescent="0.25">
      <c r="A15" s="2" t="s">
        <v>70</v>
      </c>
      <c r="B15" s="6"/>
      <c r="C15" s="6"/>
      <c r="D15" s="6"/>
      <c r="E15" s="6"/>
      <c r="F15" s="6"/>
      <c r="G15" s="6"/>
      <c r="H15" s="6"/>
      <c r="I15" s="6"/>
      <c r="J15" s="6"/>
      <c r="K15" s="6"/>
      <c r="L15" s="6"/>
      <c r="M15" s="6"/>
      <c r="N15" s="6"/>
      <c r="O15" s="6"/>
      <c r="P15" s="6"/>
      <c r="Q15" s="6"/>
      <c r="R15" s="6"/>
      <c r="S15" s="6"/>
      <c r="T15" s="6"/>
      <c r="U15" s="6"/>
      <c r="V15" s="6"/>
    </row>
    <row r="16" spans="1:22" x14ac:dyDescent="0.2">
      <c r="B16" s="7"/>
      <c r="C16" s="7"/>
      <c r="D16" s="7"/>
      <c r="E16" s="7"/>
      <c r="F16" s="7"/>
      <c r="G16" s="7"/>
      <c r="H16" s="7"/>
      <c r="I16" s="7"/>
      <c r="J16" s="7"/>
      <c r="K16" s="7"/>
      <c r="L16" s="7"/>
      <c r="M16" s="7"/>
      <c r="N16" s="7"/>
      <c r="O16" s="7"/>
      <c r="P16" s="7"/>
      <c r="Q16" s="7"/>
      <c r="R16" s="7"/>
      <c r="S16" s="7"/>
      <c r="T16" s="7"/>
      <c r="U16" s="7"/>
      <c r="V16"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Rewards</vt:lpstr>
      <vt:lpstr>RawMaterials</vt:lpstr>
      <vt:lpstr>RefinedMaterials</vt:lpstr>
      <vt:lpstr>Parts</vt:lpstr>
      <vt:lpstr>Products</vt:lpstr>
      <vt:lpstr>Recipes</vt:lpstr>
      <vt:lpstr>Charts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KingLouie1221</dc:creator>
  <cp:lastModifiedBy>KingLouie1221</cp:lastModifiedBy>
  <dcterms:created xsi:type="dcterms:W3CDTF">2023-01-22T00:39:04Z</dcterms:created>
  <dcterms:modified xsi:type="dcterms:W3CDTF">2023-02-08T04:31:41Z</dcterms:modified>
</cp:coreProperties>
</file>