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5912a7e81f84211/ITSW 2313/Module 6/"/>
    </mc:Choice>
  </mc:AlternateContent>
  <xr:revisionPtr revIDLastSave="0" documentId="8_{BB1EEB9F-5AFE-4507-8D0F-005E4A4DEBA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tion" sheetId="5" r:id="rId1"/>
    <sheet name="Account Representatives" sheetId="1" r:id="rId2"/>
    <sheet name="Devices" sheetId="4" r:id="rId3"/>
  </sheets>
  <externalReferences>
    <externalReference r:id="rId4"/>
  </externalReferences>
  <definedNames>
    <definedName name="_xlnm._FilterDatabase" localSheetId="1" hidden="1">'Account Representatives'!$A$34:$I$38</definedName>
    <definedName name="ActualNumberOfPayments">IFERROR(IF(LoanIsGood,IF(PaymentsPerYear=1,1,MATCH(0.01,End_Bal,-1)+1)),"")</definedName>
    <definedName name="Annual_Income">'[1]Traditional IRA'!$D$4</definedName>
    <definedName name="_xlnm.Criteria" localSheetId="1">'Account Representatives'!$A$5:$I$6</definedName>
    <definedName name="_xlnm.Extract" localSheetId="1">'Account Representatives'!$A$34:$I$34</definedName>
    <definedName name="LastCol">MATCH(REPT("z",255),#REF!)</definedName>
    <definedName name="LastRow">MATCH(9.99E+307,#REF!)</definedName>
    <definedName name="Percent_Invested">'[1]Traditional IRA'!$D$5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H11" i="4" s="1"/>
  <c r="O8" i="1"/>
  <c r="O7" i="1"/>
  <c r="G30" i="1"/>
  <c r="F30" i="1"/>
  <c r="B30" i="1"/>
  <c r="H16" i="1"/>
  <c r="I16" i="1" s="1"/>
  <c r="H12" i="1"/>
  <c r="I12" i="1" s="1"/>
  <c r="H13" i="1"/>
  <c r="I13" i="1" s="1"/>
  <c r="H17" i="1"/>
  <c r="I17" i="1" s="1"/>
  <c r="H15" i="1"/>
  <c r="I15" i="1" s="1"/>
  <c r="H11" i="1"/>
  <c r="I11" i="1" s="1"/>
  <c r="H19" i="1"/>
  <c r="I19" i="1" s="1"/>
  <c r="H18" i="1"/>
  <c r="I18" i="1" s="1"/>
  <c r="H24" i="1"/>
  <c r="I24" i="1" s="1"/>
  <c r="H20" i="1"/>
  <c r="I20" i="1" s="1"/>
  <c r="H26" i="1"/>
  <c r="I26" i="1" s="1"/>
  <c r="H25" i="1"/>
  <c r="I25" i="1" s="1"/>
  <c r="H23" i="1"/>
  <c r="I23" i="1" s="1"/>
  <c r="H21" i="1"/>
  <c r="I21" i="1" s="1"/>
  <c r="H28" i="1"/>
  <c r="I28" i="1" s="1"/>
  <c r="H29" i="1"/>
  <c r="I29" i="1" s="1"/>
  <c r="H14" i="1"/>
  <c r="I14" i="1" s="1"/>
  <c r="H27" i="1"/>
  <c r="I27" i="1" s="1"/>
  <c r="H22" i="1"/>
  <c r="I22" i="1" s="1"/>
  <c r="G6" i="4"/>
  <c r="H6" i="4" s="1"/>
  <c r="G7" i="4"/>
  <c r="H7" i="4" s="1"/>
  <c r="G8" i="4"/>
  <c r="H8" i="4" s="1"/>
  <c r="G9" i="4"/>
  <c r="H9" i="4"/>
  <c r="G10" i="4"/>
  <c r="H10" i="4" s="1"/>
  <c r="G5" i="4"/>
  <c r="H5" i="4" s="1"/>
  <c r="I30" i="1" l="1"/>
</calcChain>
</file>

<file path=xl/sharedStrings.xml><?xml version="1.0" encoding="utf-8"?>
<sst xmlns="http://schemas.openxmlformats.org/spreadsheetml/2006/main" count="183" uniqueCount="95">
  <si>
    <t>Murray Medical</t>
  </si>
  <si>
    <t>Medical Monitoring Devices</t>
  </si>
  <si>
    <t>Criteria Range</t>
  </si>
  <si>
    <t>Client ID</t>
  </si>
  <si>
    <t>Account Rep</t>
  </si>
  <si>
    <t>Area</t>
  </si>
  <si>
    <t>Device</t>
  </si>
  <si>
    <t>Total Sales</t>
  </si>
  <si>
    <t>Rep Bonus</t>
  </si>
  <si>
    <t>Account Representatives</t>
  </si>
  <si>
    <t>Client Name</t>
  </si>
  <si>
    <t>Northwest Hospital</t>
  </si>
  <si>
    <t>Kruse</t>
  </si>
  <si>
    <t>NW</t>
  </si>
  <si>
    <t>Vivo II</t>
  </si>
  <si>
    <t>Tier</t>
  </si>
  <si>
    <t>Bonus Tiers</t>
  </si>
  <si>
    <t>Eval Score</t>
  </si>
  <si>
    <t>Score</t>
  </si>
  <si>
    <t>Bronze</t>
  </si>
  <si>
    <t>Silver</t>
  </si>
  <si>
    <t xml:space="preserve">Gold </t>
  </si>
  <si>
    <t>Platinum</t>
  </si>
  <si>
    <t>Capital Clinic</t>
  </si>
  <si>
    <t>Hayati</t>
  </si>
  <si>
    <t>Destra</t>
  </si>
  <si>
    <t>Cox Family Care</t>
  </si>
  <si>
    <t>Gonzalez</t>
  </si>
  <si>
    <t>SE</t>
  </si>
  <si>
    <t>MW</t>
  </si>
  <si>
    <t>AnesPro</t>
  </si>
  <si>
    <t>First Choice Medical</t>
  </si>
  <si>
    <t>Wilkins</t>
  </si>
  <si>
    <t>SW</t>
  </si>
  <si>
    <t>O2 Monitor</t>
  </si>
  <si>
    <t>Mercy West</t>
  </si>
  <si>
    <t>Soto</t>
  </si>
  <si>
    <t>Vivo III</t>
  </si>
  <si>
    <t>Bailey Healthcare</t>
  </si>
  <si>
    <t>Flowers</t>
  </si>
  <si>
    <t>Gulf Medical Center</t>
  </si>
  <si>
    <t>Silva</t>
  </si>
  <si>
    <t>Critiscope</t>
  </si>
  <si>
    <t>Agora Hospital</t>
  </si>
  <si>
    <t>LaMont Medical Clinic</t>
  </si>
  <si>
    <t>NY</t>
  </si>
  <si>
    <t>St. John's Hospital</t>
  </si>
  <si>
    <t>Brevard Healthcare</t>
  </si>
  <si>
    <t>DataSigns</t>
  </si>
  <si>
    <t>Ridgeway Hospital</t>
  </si>
  <si>
    <t>Hirko</t>
  </si>
  <si>
    <t>NE</t>
  </si>
  <si>
    <t>Advanced Medical Center</t>
  </si>
  <si>
    <t>Associated Healthcare</t>
  </si>
  <si>
    <t>Malick</t>
  </si>
  <si>
    <t>Parkview Medical</t>
  </si>
  <si>
    <t>East Grove Pediatric</t>
  </si>
  <si>
    <t>Midwest Clinic</t>
  </si>
  <si>
    <t>Donovan Medical Center</t>
  </si>
  <si>
    <t>Dermatology Associates</t>
  </si>
  <si>
    <t>Extract Range</t>
  </si>
  <si>
    <t>Key Findings</t>
  </si>
  <si>
    <t>Average Destra sales:</t>
  </si>
  <si>
    <t>Total Destra sales:</t>
  </si>
  <si>
    <t>Destra reps:</t>
  </si>
  <si>
    <t>Author:</t>
  </si>
  <si>
    <t>Matthew Arceneaux</t>
  </si>
  <si>
    <t>Note: Do not edit this sheet. If your name does not appear in cell B6, please download a new copy of the file from the SAM website.</t>
  </si>
  <si>
    <t>CREATE, SORT, AND QUERY TABLES</t>
  </si>
  <si>
    <t>Device ID</t>
  </si>
  <si>
    <t>Device Name</t>
  </si>
  <si>
    <t>Type</t>
  </si>
  <si>
    <t>Release Date</t>
  </si>
  <si>
    <t>Unit Cost</t>
  </si>
  <si>
    <t>Unit Price</t>
  </si>
  <si>
    <t>$ Profit</t>
  </si>
  <si>
    <t>% Profit</t>
  </si>
  <si>
    <t>Vital signs monitor</t>
  </si>
  <si>
    <t>Anesthesia system</t>
  </si>
  <si>
    <t>Pulse oximeter</t>
  </si>
  <si>
    <t>Continuous patient monitor</t>
  </si>
  <si>
    <t>MRI monitor</t>
  </si>
  <si>
    <t>Mobile patient monitor</t>
  </si>
  <si>
    <t>MR-1773</t>
  </si>
  <si>
    <t>MO-2495</t>
  </si>
  <si>
    <t>AN-2055</t>
  </si>
  <si>
    <t>CO-1840</t>
  </si>
  <si>
    <t>PU-1384</t>
  </si>
  <si>
    <t>VI-2251</t>
  </si>
  <si>
    <t>Statistic</t>
  </si>
  <si>
    <t>Result</t>
  </si>
  <si>
    <t>Criterion</t>
  </si>
  <si>
    <t>Total</t>
  </si>
  <si>
    <t>&gt;=100000</t>
  </si>
  <si>
    <t>VI-2550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</si>
</sst>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ck">
        <color theme="4" tint="0.499984740745262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6" fillId="0" borderId="0"/>
    <xf numFmtId="0" fontId="9" fillId="2" borderId="0">
      <alignment vertical="top" wrapText="1"/>
    </xf>
    <xf numFmtId="0" fontId="11" fillId="2" borderId="0">
      <alignment vertical="top" wrapText="1"/>
    </xf>
    <xf numFmtId="9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5" fillId="3" borderId="0" xfId="0" applyFont="1" applyFill="1"/>
    <xf numFmtId="165" fontId="0" fillId="0" borderId="0" xfId="0" applyNumberFormat="1"/>
    <xf numFmtId="164" fontId="0" fillId="0" borderId="0" xfId="1" applyNumberFormat="1" applyFont="1" applyFill="1" applyBorder="1"/>
    <xf numFmtId="0" fontId="5" fillId="3" borderId="0" xfId="0" applyFont="1" applyFill="1" applyAlignment="1">
      <alignment horizontal="center"/>
    </xf>
    <xf numFmtId="0" fontId="8" fillId="2" borderId="3" xfId="5" applyFont="1" applyFill="1" applyBorder="1" applyAlignment="1">
      <alignment horizontal="left"/>
    </xf>
    <xf numFmtId="0" fontId="10" fillId="2" borderId="3" xfId="5" applyFont="1" applyFill="1" applyBorder="1" applyAlignment="1">
      <alignment horizontal="left" wrapText="1"/>
    </xf>
    <xf numFmtId="0" fontId="13" fillId="4" borderId="4" xfId="5" applyFont="1" applyFill="1" applyBorder="1" applyAlignment="1">
      <alignment horizontal="left"/>
    </xf>
    <xf numFmtId="0" fontId="5" fillId="3" borderId="7" xfId="0" applyFont="1" applyFill="1" applyBorder="1" applyAlignment="1">
      <alignment horizontal="center"/>
    </xf>
    <xf numFmtId="14" fontId="0" fillId="0" borderId="0" xfId="0" applyNumberFormat="1"/>
    <xf numFmtId="9" fontId="0" fillId="0" borderId="0" xfId="8" applyFont="1"/>
    <xf numFmtId="0" fontId="0" fillId="0" borderId="0" xfId="0" applyAlignment="1">
      <alignment horizontal="center" wrapText="1"/>
    </xf>
    <xf numFmtId="0" fontId="4" fillId="0" borderId="2" xfId="4" applyAlignment="1"/>
    <xf numFmtId="0" fontId="6" fillId="0" borderId="0" xfId="5"/>
    <xf numFmtId="0" fontId="8" fillId="2" borderId="0" xfId="5" applyFont="1" applyFill="1" applyAlignment="1">
      <alignment horizontal="left"/>
    </xf>
    <xf numFmtId="0" fontId="8" fillId="2" borderId="0" xfId="5" applyFont="1" applyFill="1" applyAlignment="1">
      <alignment horizontal="right"/>
    </xf>
    <xf numFmtId="0" fontId="12" fillId="2" borderId="0" xfId="7" applyFont="1" applyAlignment="1">
      <alignment horizontal="left" vertical="top" wrapText="1"/>
    </xf>
    <xf numFmtId="0" fontId="6" fillId="0" borderId="0" xfId="5" applyAlignment="1">
      <alignment wrapText="1"/>
    </xf>
    <xf numFmtId="0" fontId="9" fillId="2" borderId="0" xfId="6" applyAlignment="1">
      <alignment horizontal="left" vertical="top" wrapText="1"/>
    </xf>
    <xf numFmtId="0" fontId="1" fillId="0" borderId="0" xfId="9"/>
    <xf numFmtId="0" fontId="8" fillId="0" borderId="0" xfId="5" applyFont="1" applyAlignment="1">
      <alignment vertical="center"/>
    </xf>
    <xf numFmtId="0" fontId="7" fillId="0" borderId="0" xfId="5" applyFont="1" applyAlignment="1">
      <alignment horizontal="left" vertical="center" indent="7"/>
    </xf>
    <xf numFmtId="0" fontId="7" fillId="0" borderId="3" xfId="5" applyFont="1" applyBorder="1" applyAlignment="1">
      <alignment horizontal="left" vertical="center" indent="7"/>
    </xf>
    <xf numFmtId="0" fontId="14" fillId="2" borderId="0" xfId="5" applyFont="1" applyFill="1" applyAlignment="1">
      <alignment horizontal="center" vertical="center" wrapText="1"/>
    </xf>
    <xf numFmtId="0" fontId="14" fillId="2" borderId="3" xfId="5" applyFont="1" applyFill="1" applyBorder="1" applyAlignment="1">
      <alignment horizontal="center" vertical="center" wrapText="1"/>
    </xf>
    <xf numFmtId="0" fontId="14" fillId="2" borderId="5" xfId="5" applyFont="1" applyFill="1" applyBorder="1" applyAlignment="1">
      <alignment horizontal="center" vertical="center" wrapText="1"/>
    </xf>
    <xf numFmtId="0" fontId="14" fillId="2" borderId="6" xfId="5" applyFont="1" applyFill="1" applyBorder="1" applyAlignment="1">
      <alignment horizontal="center" vertical="center" wrapText="1"/>
    </xf>
    <xf numFmtId="0" fontId="4" fillId="0" borderId="2" xfId="4" applyAlignment="1">
      <alignment horizontal="center"/>
    </xf>
    <xf numFmtId="0" fontId="2" fillId="2" borderId="0" xfId="2" applyFill="1" applyAlignment="1">
      <alignment horizontal="center"/>
    </xf>
    <xf numFmtId="0" fontId="3" fillId="2" borderId="1" xfId="3" applyFill="1" applyAlignment="1">
      <alignment horizontal="center"/>
    </xf>
    <xf numFmtId="0" fontId="4" fillId="0" borderId="0" xfId="4" applyBorder="1" applyAlignment="1">
      <alignment horizontal="center"/>
    </xf>
    <xf numFmtId="164" fontId="0" fillId="0" borderId="0" xfId="0" applyNumberFormat="1" applyFont="1" applyFill="1"/>
  </cellXfs>
  <cellStyles count="10">
    <cellStyle name="Currency" xfId="1" builtinId="4"/>
    <cellStyle name="Heading 1" xfId="3" builtinId="16"/>
    <cellStyle name="Heading 2" xfId="4" builtinId="17"/>
    <cellStyle name="Normal" xfId="0" builtinId="0"/>
    <cellStyle name="Normal 2 2" xfId="5" xr:uid="{00000000-0005-0000-0000-000004000000}"/>
    <cellStyle name="Normal 3 2" xfId="9" xr:uid="{ACF5CDC4-58ED-438F-82C4-52E090D8BA0A}"/>
    <cellStyle name="Percent" xfId="8" builtinId="5"/>
    <cellStyle name="Student Name" xfId="6" xr:uid="{00000000-0005-0000-0000-000006000000}"/>
    <cellStyle name="Submission" xfId="7" xr:uid="{00000000-0005-0000-0000-000007000000}"/>
    <cellStyle name="Title" xfId="2" builtinId="1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rebuchet MS"/>
        <family val="2"/>
        <scheme val="minor"/>
      </font>
      <fill>
        <patternFill patternType="solid">
          <fgColor indexed="64"/>
          <bgColor theme="5"/>
        </patternFill>
      </fill>
    </dxf>
    <dxf>
      <border outline="0">
        <top style="thick">
          <color theme="4" tint="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4" formatCode="_(&quot;$&quot;* #,##0_);_(&quot;$&quot;* \(#,##0\);_(&quot;$&quot;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4F5CF6-A6E8-4C6D-9E9B-72C4049C3711}"/>
            </a:ext>
          </a:extLst>
        </xdr:cNvPr>
        <xdr:cNvGrpSpPr>
          <a:grpSpLocks noChangeAspect="1"/>
        </xdr:cNvGrpSpPr>
      </xdr:nvGrpSpPr>
      <xdr:grpSpPr>
        <a:xfrm>
          <a:off x="0" y="0"/>
          <a:ext cx="784860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DD4DA3F-B8B7-443C-B183-856732AA1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E4A2504-B1DE-4CB8-BDBA-C8655082EFF3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Shelly Cashman Excel 365/2021 | Module 6: End of Module Project 1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chwartz\Desktop\Task%20Remediation\Illo\My%20PC%20(MABOSJSCHWAR-L2)\Desktop\SAM_365_Desktop\Excel\Shelly%20Cashman\EOM\SC_EX365_EOM4-2\SC_EX365_EOM4-2_FirstLastNam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Traditional IRA"/>
      <sheetName val="Salary"/>
      <sheetName val="Portfolio"/>
    </sheetNames>
    <sheetDataSet>
      <sheetData sheetId="0" refreshError="1"/>
      <sheetData sheetId="1">
        <row r="4">
          <cell r="D4">
            <v>85000</v>
          </cell>
        </row>
        <row r="5">
          <cell r="D5">
            <v>7.2499999999999995E-2</v>
          </cell>
        </row>
      </sheetData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B985B-DFB0-4C8A-98F1-297CA1D710B3}" name="AccountReps" displayName="AccountReps" ref="A10:I30" totalsRowCount="1" headerRowDxfId="11" tableBorderDxfId="12">
  <autoFilter ref="A10:I29" xr:uid="{67DB985B-DFB0-4C8A-98F1-297CA1D710B3}">
    <filterColumn colId="3">
      <filters>
        <filter val="MW"/>
        <filter val="NE"/>
        <filter val="NW"/>
        <filter val="NY"/>
        <filter val="SW"/>
      </filters>
    </filterColumn>
  </autoFilter>
  <sortState xmlns:xlrd2="http://schemas.microsoft.com/office/spreadsheetml/2017/richdata2" ref="A11:I29">
    <sortCondition ref="C10:C29"/>
  </sortState>
  <tableColumns count="9">
    <tableColumn id="1" xr3:uid="{0C3FA790-38C3-423F-987C-3A315EC3F29F}" name="Client ID" totalsRowLabel="Total"/>
    <tableColumn id="2" xr3:uid="{A3404D54-605E-495D-8FB8-23344B72720F}" name="Client Name" totalsRowFunction="count"/>
    <tableColumn id="3" xr3:uid="{A0E1CC70-023F-43A2-A606-FE66F0F550E1}" name="Account Rep"/>
    <tableColumn id="4" xr3:uid="{0FE50C24-237A-45AD-9CFE-6F9A98E3A2C9}" name="Area"/>
    <tableColumn id="5" xr3:uid="{37FEA0AA-0802-477D-BAA7-3A832065E9B5}" name="Device"/>
    <tableColumn id="6" xr3:uid="{3C295E68-B265-4AFC-B1BE-024FF816238B}" name="Total Sales" totalsRowFunction="sum" dataDxfId="10" totalsRowDxfId="6" dataCellStyle="Currency"/>
    <tableColumn id="7" xr3:uid="{8B16350D-00E6-42D4-96D3-4DA89B6FDF7F}" name="Eval Score" totalsRowFunction="average" dataDxfId="9" totalsRowDxfId="5"/>
    <tableColumn id="8" xr3:uid="{C91CC876-1742-46CC-BF34-349131D76465}" name="Tier" dataDxfId="8">
      <calculatedColumnFormula>_xlfn.XLOOKUP(AccountReps[[#This Row],[Eval Score]],$K$6:$K$9,$L$6:$L$9, ,-1)</calculatedColumnFormula>
    </tableColumn>
    <tableColumn id="9" xr3:uid="{37E76EC0-F759-4939-A6E1-712FCA3515C3}" name="Rep Bonus" totalsRowFunction="sum" dataDxfId="7" totalsRowDxfId="4" dataCellStyle="Currency">
      <calculatedColumnFormula>IF(AccountReps[[#This Row],[Tier]] = "Platinum",AccountReps[[#This Row],[Total Sales]]*0.05,0)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vices" displayName="Devices" ref="A4:H11" headerRowDxfId="19" dataDxfId="18" dataCellStyle="Currency">
  <sortState xmlns:xlrd2="http://schemas.microsoft.com/office/spreadsheetml/2017/richdata2" ref="A5:H10">
    <sortCondition ref="B5:B10"/>
  </sortState>
  <tableColumns count="8">
    <tableColumn id="1" xr3:uid="{00000000-0010-0000-0000-000001000000}" name="Device ID" totalsRowLabel="Total"/>
    <tableColumn id="2" xr3:uid="{00000000-0010-0000-0000-000002000000}" name="Device Name"/>
    <tableColumn id="3" xr3:uid="{00000000-0010-0000-0000-000003000000}" name="Type"/>
    <tableColumn id="4" xr3:uid="{00000000-0010-0000-0000-000004000000}" name="Release Date" dataDxfId="17"/>
    <tableColumn id="5" xr3:uid="{00000000-0010-0000-0000-000005000000}" name="Unit Cost" dataDxfId="16" totalsRowDxfId="0" dataCellStyle="Currency"/>
    <tableColumn id="6" xr3:uid="{00000000-0010-0000-0000-000006000000}" name="Unit Price" dataDxfId="15" totalsRowDxfId="1" dataCellStyle="Currency"/>
    <tableColumn id="7" xr3:uid="{00000000-0010-0000-0000-000007000000}" name="$ Profit" dataDxfId="14" totalsRowDxfId="2" dataCellStyle="Currency">
      <calculatedColumnFormula>F5-E5</calculatedColumnFormula>
    </tableColumn>
    <tableColumn id="8" xr3:uid="{00000000-0010-0000-0000-000008000000}" name="% Profit" totalsRowFunction="sum" dataDxfId="13" totalsRowDxfId="3" dataCellStyle="Percent">
      <calculatedColumnFormula>G5/F5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23B4-C610-4916-85D3-4355992470AC}">
  <dimension ref="A1:C11"/>
  <sheetViews>
    <sheetView showGridLines="0" zoomScaleNormal="100" workbookViewId="0">
      <selection sqref="A1:C1"/>
    </sheetView>
  </sheetViews>
  <sheetFormatPr defaultColWidth="7.75" defaultRowHeight="12.75" x14ac:dyDescent="0.2"/>
  <cols>
    <col min="1" max="1" width="7.5" style="15" customWidth="1"/>
    <col min="2" max="2" width="92.375" style="15" customWidth="1"/>
    <col min="3" max="3" width="3.125" style="15" customWidth="1"/>
    <col min="4" max="16384" width="7.75" style="15"/>
  </cols>
  <sheetData>
    <row r="1" spans="1:3" ht="42" customHeight="1" x14ac:dyDescent="0.2">
      <c r="A1" s="23"/>
      <c r="B1" s="23"/>
      <c r="C1" s="24"/>
    </row>
    <row r="2" spans="1:3" ht="5.0999999999999996" customHeight="1" x14ac:dyDescent="0.3">
      <c r="A2" s="22"/>
      <c r="B2" s="21"/>
      <c r="C2" s="7"/>
    </row>
    <row r="3" spans="1:3" s="19" customFormat="1" ht="34.5" x14ac:dyDescent="0.25">
      <c r="A3" s="16"/>
      <c r="B3" s="20" t="s">
        <v>0</v>
      </c>
      <c r="C3" s="8"/>
    </row>
    <row r="4" spans="1:3" ht="16.5" x14ac:dyDescent="0.25">
      <c r="A4" s="16"/>
      <c r="B4" s="18" t="s">
        <v>68</v>
      </c>
      <c r="C4" s="7"/>
    </row>
    <row r="5" spans="1:3" ht="15.75" customHeight="1" x14ac:dyDescent="0.25">
      <c r="A5" s="16"/>
      <c r="B5" s="16"/>
      <c r="C5" s="7"/>
    </row>
    <row r="6" spans="1:3" ht="13.5" x14ac:dyDescent="0.25">
      <c r="A6" s="17" t="s">
        <v>65</v>
      </c>
      <c r="B6" s="9" t="s">
        <v>66</v>
      </c>
      <c r="C6" s="7"/>
    </row>
    <row r="7" spans="1:3" ht="13.5" x14ac:dyDescent="0.25">
      <c r="A7" s="16"/>
      <c r="B7" s="16"/>
      <c r="C7" s="7"/>
    </row>
    <row r="8" spans="1:3" x14ac:dyDescent="0.2">
      <c r="A8" s="25" t="s">
        <v>67</v>
      </c>
      <c r="B8" s="25"/>
      <c r="C8" s="26"/>
    </row>
    <row r="9" spans="1:3" x14ac:dyDescent="0.2">
      <c r="A9" s="25"/>
      <c r="B9" s="25"/>
      <c r="C9" s="26"/>
    </row>
    <row r="10" spans="1:3" ht="13.5" thickBot="1" x14ac:dyDescent="0.25">
      <c r="A10" s="27"/>
      <c r="B10" s="27"/>
      <c r="C10" s="28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F0D44A71-D648-4D1A-8288-C50F62DE5824}"/>
    <dataValidation allowBlank="1" error="pavI8MeUFtEyxX2I4tkyb818b2f3-0238-44b4-a0c1-81d1804f8afd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0"/>
  <sheetViews>
    <sheetView tabSelected="1" topLeftCell="A3" workbookViewId="0">
      <selection activeCell="O6" sqref="O6"/>
    </sheetView>
  </sheetViews>
  <sheetFormatPr defaultRowHeight="16.5" x14ac:dyDescent="0.3"/>
  <cols>
    <col min="1" max="1" width="10.25" customWidth="1"/>
    <col min="2" max="2" width="22.125" bestFit="1" customWidth="1"/>
    <col min="3" max="3" width="14.375" bestFit="1" customWidth="1"/>
    <col min="4" max="4" width="7.625" bestFit="1" customWidth="1"/>
    <col min="5" max="5" width="10.125" bestFit="1" customWidth="1"/>
    <col min="6" max="6" width="13" bestFit="1" customWidth="1"/>
    <col min="7" max="7" width="12.375" bestFit="1" customWidth="1"/>
    <col min="8" max="8" width="8.125" bestFit="1" customWidth="1"/>
    <col min="9" max="9" width="11.875" customWidth="1"/>
    <col min="10" max="10" width="3.125" customWidth="1"/>
    <col min="11" max="11" width="6" bestFit="1" customWidth="1"/>
    <col min="12" max="12" width="8.125" bestFit="1" customWidth="1"/>
    <col min="13" max="13" width="3.125" customWidth="1"/>
    <col min="14" max="14" width="19.125" bestFit="1" customWidth="1"/>
    <col min="15" max="15" width="10.125" customWidth="1"/>
    <col min="16" max="16" width="3.125" customWidth="1"/>
    <col min="17" max="17" width="10" bestFit="1" customWidth="1"/>
  </cols>
  <sheetData>
    <row r="1" spans="1:17" ht="23.25" x14ac:dyDescent="0.35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17" ht="21" thickBot="1" x14ac:dyDescent="0.4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17" ht="17.25" thickTop="1" x14ac:dyDescent="0.3"/>
    <row r="4" spans="1:17" ht="18.75" thickBot="1" x14ac:dyDescent="0.4">
      <c r="A4" s="29" t="s">
        <v>2</v>
      </c>
      <c r="B4" s="29"/>
      <c r="C4" s="29"/>
      <c r="D4" s="29"/>
      <c r="E4" s="29"/>
      <c r="F4" s="29"/>
      <c r="G4" s="29"/>
      <c r="H4" s="29"/>
      <c r="I4" s="29"/>
      <c r="K4" s="29" t="s">
        <v>16</v>
      </c>
      <c r="L4" s="29"/>
      <c r="N4" s="29" t="s">
        <v>61</v>
      </c>
      <c r="O4" s="29"/>
      <c r="Q4" s="14" t="s">
        <v>91</v>
      </c>
    </row>
    <row r="5" spans="1:17" ht="17.25" thickTop="1" x14ac:dyDescent="0.3">
      <c r="A5" s="3" t="s">
        <v>3</v>
      </c>
      <c r="B5" s="3" t="s">
        <v>10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17</v>
      </c>
      <c r="H5" s="3" t="s">
        <v>15</v>
      </c>
      <c r="I5" s="3" t="s">
        <v>8</v>
      </c>
      <c r="K5" s="6" t="s">
        <v>18</v>
      </c>
      <c r="L5" s="6" t="s">
        <v>15</v>
      </c>
      <c r="N5" s="6" t="s">
        <v>89</v>
      </c>
      <c r="O5" s="6" t="s">
        <v>90</v>
      </c>
      <c r="Q5" s="10" t="s">
        <v>6</v>
      </c>
    </row>
    <row r="6" spans="1:17" x14ac:dyDescent="0.3">
      <c r="D6" t="s">
        <v>28</v>
      </c>
      <c r="F6" s="2" t="s">
        <v>93</v>
      </c>
      <c r="I6" s="2"/>
      <c r="K6" s="1">
        <v>0</v>
      </c>
      <c r="L6" t="s">
        <v>19</v>
      </c>
      <c r="N6" t="s">
        <v>62</v>
      </c>
      <c r="O6" s="2"/>
      <c r="Q6" s="1" t="s">
        <v>25</v>
      </c>
    </row>
    <row r="7" spans="1:17" x14ac:dyDescent="0.3">
      <c r="F7" s="2"/>
      <c r="I7" s="2"/>
      <c r="K7" s="1">
        <v>6</v>
      </c>
      <c r="L7" t="s">
        <v>20</v>
      </c>
      <c r="N7" t="s">
        <v>63</v>
      </c>
      <c r="O7" s="2">
        <f>SUMIF(E11:E29,Q6,F11:F29)</f>
        <v>239720</v>
      </c>
    </row>
    <row r="8" spans="1:17" x14ac:dyDescent="0.3">
      <c r="F8" s="2"/>
      <c r="I8" s="2"/>
      <c r="K8" s="1">
        <v>8</v>
      </c>
      <c r="L8" t="s">
        <v>21</v>
      </c>
      <c r="N8" t="s">
        <v>64</v>
      </c>
      <c r="O8" s="1">
        <f>COUNTIF(AccountReps[Device],Q6)</f>
        <v>4</v>
      </c>
    </row>
    <row r="9" spans="1:17" ht="18" x14ac:dyDescent="0.35">
      <c r="A9" s="32" t="s">
        <v>9</v>
      </c>
      <c r="B9" s="32"/>
      <c r="C9" s="32"/>
      <c r="D9" s="32"/>
      <c r="E9" s="32"/>
      <c r="F9" s="32"/>
      <c r="G9" s="32"/>
      <c r="H9" s="32"/>
      <c r="I9" s="32"/>
      <c r="K9" s="1">
        <v>9</v>
      </c>
      <c r="L9" t="s">
        <v>22</v>
      </c>
    </row>
    <row r="10" spans="1:17" x14ac:dyDescent="0.3">
      <c r="A10" s="3" t="s">
        <v>3</v>
      </c>
      <c r="B10" s="3" t="s">
        <v>10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17</v>
      </c>
      <c r="H10" s="3" t="s">
        <v>15</v>
      </c>
      <c r="I10" s="3" t="s">
        <v>8</v>
      </c>
    </row>
    <row r="11" spans="1:17" x14ac:dyDescent="0.3">
      <c r="A11">
        <v>2326</v>
      </c>
      <c r="B11" t="s">
        <v>46</v>
      </c>
      <c r="C11" t="s">
        <v>24</v>
      </c>
      <c r="D11" t="s">
        <v>29</v>
      </c>
      <c r="E11" t="s">
        <v>34</v>
      </c>
      <c r="F11" s="5">
        <v>120100</v>
      </c>
      <c r="G11" s="4">
        <v>6.5</v>
      </c>
      <c r="H11" t="str">
        <f>_xlfn.XLOOKUP(AccountReps[[#This Row],[Eval Score]],$K$6:$K$9,$L$6:$L$9, ,-1)</f>
        <v>Silver</v>
      </c>
      <c r="I11" s="5">
        <f>IF(AccountReps[[#This Row],[Tier]] = "Platinum",AccountReps[[#This Row],[Total Sales]]*0.05,0)</f>
        <v>0</v>
      </c>
    </row>
    <row r="12" spans="1:17" hidden="1" x14ac:dyDescent="0.3">
      <c r="A12">
        <v>2198</v>
      </c>
      <c r="B12" t="s">
        <v>26</v>
      </c>
      <c r="C12" t="s">
        <v>27</v>
      </c>
      <c r="D12" t="s">
        <v>28</v>
      </c>
      <c r="E12" t="s">
        <v>30</v>
      </c>
      <c r="F12" s="5">
        <v>158500</v>
      </c>
      <c r="G12">
        <v>7.5</v>
      </c>
      <c r="H12" t="str">
        <f>_xlfn.XLOOKUP(AccountReps[[#This Row],[Eval Score]],$K$6:$K$9,$L$6:$L$9, ,-1)</f>
        <v>Silver</v>
      </c>
      <c r="I12" s="5">
        <f>IF(AccountReps[[#This Row],[Tier]] = "Platinum",AccountReps[[#This Row],[Total Sales]]*0.05,0)</f>
        <v>0</v>
      </c>
    </row>
    <row r="13" spans="1:17" hidden="1" x14ac:dyDescent="0.3">
      <c r="A13">
        <v>2911</v>
      </c>
      <c r="B13" t="s">
        <v>56</v>
      </c>
      <c r="C13" t="s">
        <v>27</v>
      </c>
      <c r="D13" t="s">
        <v>28</v>
      </c>
      <c r="E13" t="s">
        <v>37</v>
      </c>
      <c r="F13" s="5">
        <v>140500</v>
      </c>
      <c r="G13" s="4">
        <v>7</v>
      </c>
      <c r="H13" t="str">
        <f>_xlfn.XLOOKUP(AccountReps[[#This Row],[Eval Score]],$K$6:$K$9,$L$6:$L$9, ,-1)</f>
        <v>Silver</v>
      </c>
      <c r="I13" s="5">
        <f>IF(AccountReps[[#This Row],[Tier]] = "Platinum",AccountReps[[#This Row],[Total Sales]]*0.05,0)</f>
        <v>0</v>
      </c>
    </row>
    <row r="14" spans="1:17" x14ac:dyDescent="0.3">
      <c r="A14">
        <v>2141</v>
      </c>
      <c r="B14" t="s">
        <v>23</v>
      </c>
      <c r="C14" t="s">
        <v>24</v>
      </c>
      <c r="D14" t="s">
        <v>29</v>
      </c>
      <c r="E14" t="s">
        <v>25</v>
      </c>
      <c r="F14" s="5">
        <v>47750</v>
      </c>
      <c r="G14" s="4">
        <v>7</v>
      </c>
      <c r="H14" t="str">
        <f>_xlfn.XLOOKUP(AccountReps[[#This Row],[Eval Score]],$K$6:$K$9,$L$6:$L$9, ,-1)</f>
        <v>Silver</v>
      </c>
      <c r="I14" s="5">
        <f>IF(AccountReps[[#This Row],[Tier]] = "Platinum",AccountReps[[#This Row],[Total Sales]]*0.05,0)</f>
        <v>0</v>
      </c>
      <c r="L14" s="1"/>
    </row>
    <row r="15" spans="1:17" hidden="1" x14ac:dyDescent="0.3">
      <c r="A15">
        <v>2275</v>
      </c>
      <c r="B15" t="s">
        <v>40</v>
      </c>
      <c r="C15" t="s">
        <v>41</v>
      </c>
      <c r="D15" t="s">
        <v>28</v>
      </c>
      <c r="E15" t="s">
        <v>42</v>
      </c>
      <c r="F15" s="5">
        <v>120750</v>
      </c>
      <c r="G15" s="4">
        <v>8</v>
      </c>
      <c r="H15" t="str">
        <f>_xlfn.XLOOKUP(AccountReps[[#This Row],[Eval Score]],$K$6:$K$9,$L$6:$L$9, ,-1)</f>
        <v xml:space="preserve">Gold </v>
      </c>
      <c r="I15" s="5">
        <f>IF(AccountReps[[#This Row],[Tier]] = "Platinum",AccountReps[[#This Row],[Total Sales]]*0.05,0)</f>
        <v>0</v>
      </c>
    </row>
    <row r="16" spans="1:17" x14ac:dyDescent="0.3">
      <c r="A16">
        <v>2355</v>
      </c>
      <c r="B16" t="s">
        <v>49</v>
      </c>
      <c r="C16" t="s">
        <v>50</v>
      </c>
      <c r="D16" t="s">
        <v>51</v>
      </c>
      <c r="E16" t="s">
        <v>42</v>
      </c>
      <c r="F16" s="5">
        <v>220500</v>
      </c>
      <c r="G16" s="4">
        <v>9</v>
      </c>
      <c r="H16" t="str">
        <f>_xlfn.XLOOKUP(AccountReps[[#This Row],[Eval Score]],$K$6:$K$9,$L$6:$L$9, ,-1)</f>
        <v>Platinum</v>
      </c>
      <c r="I16" s="5">
        <f>IF(AccountReps[[#This Row],[Tier]] = "Platinum",AccountReps[[#This Row],[Total Sales]]*0.05,0)</f>
        <v>11025</v>
      </c>
    </row>
    <row r="17" spans="1:9" x14ac:dyDescent="0.3">
      <c r="A17">
        <v>2855</v>
      </c>
      <c r="B17" t="s">
        <v>55</v>
      </c>
      <c r="C17" t="s">
        <v>50</v>
      </c>
      <c r="D17" t="s">
        <v>51</v>
      </c>
      <c r="E17" t="s">
        <v>14</v>
      </c>
      <c r="F17" s="5">
        <v>127500</v>
      </c>
      <c r="G17" s="4">
        <v>8</v>
      </c>
      <c r="H17" t="str">
        <f>_xlfn.XLOOKUP(AccountReps[[#This Row],[Eval Score]],$K$6:$K$9,$L$6:$L$9, ,-1)</f>
        <v xml:space="preserve">Gold </v>
      </c>
      <c r="I17" s="5">
        <f>IF(AccountReps[[#This Row],[Tier]] = "Platinum",AccountReps[[#This Row],[Total Sales]]*0.05,0)</f>
        <v>0</v>
      </c>
    </row>
    <row r="18" spans="1:9" hidden="1" x14ac:dyDescent="0.3">
      <c r="A18">
        <v>2340</v>
      </c>
      <c r="B18" t="s">
        <v>47</v>
      </c>
      <c r="C18" t="s">
        <v>39</v>
      </c>
      <c r="D18" t="s">
        <v>28</v>
      </c>
      <c r="E18" t="s">
        <v>48</v>
      </c>
      <c r="F18" s="5">
        <v>105500</v>
      </c>
      <c r="G18" s="4">
        <v>6.5</v>
      </c>
      <c r="H18" t="str">
        <f>_xlfn.XLOOKUP(AccountReps[[#This Row],[Eval Score]],$K$6:$K$9,$L$6:$L$9, ,-1)</f>
        <v>Silver</v>
      </c>
      <c r="I18" s="5">
        <f>IF(AccountReps[[#This Row],[Tier]] = "Platinum",AccountReps[[#This Row],[Total Sales]]*0.05,0)</f>
        <v>0</v>
      </c>
    </row>
    <row r="19" spans="1:9" x14ac:dyDescent="0.3">
      <c r="A19">
        <v>3068</v>
      </c>
      <c r="B19" t="s">
        <v>58</v>
      </c>
      <c r="C19" t="s">
        <v>12</v>
      </c>
      <c r="D19" t="s">
        <v>13</v>
      </c>
      <c r="E19" t="s">
        <v>14</v>
      </c>
      <c r="F19" s="5">
        <v>107500</v>
      </c>
      <c r="G19" s="4">
        <v>9.5</v>
      </c>
      <c r="H19" t="str">
        <f>_xlfn.XLOOKUP(AccountReps[[#This Row],[Eval Score]],$K$6:$K$9,$L$6:$L$9, ,-1)</f>
        <v>Platinum</v>
      </c>
      <c r="I19" s="5">
        <f>IF(AccountReps[[#This Row],[Tier]] = "Platinum",AccountReps[[#This Row],[Total Sales]]*0.05,0)</f>
        <v>5375</v>
      </c>
    </row>
    <row r="20" spans="1:9" hidden="1" x14ac:dyDescent="0.3">
      <c r="A20">
        <v>2612</v>
      </c>
      <c r="B20" t="s">
        <v>52</v>
      </c>
      <c r="C20" t="s">
        <v>41</v>
      </c>
      <c r="D20" t="s">
        <v>28</v>
      </c>
      <c r="E20" t="s">
        <v>25</v>
      </c>
      <c r="F20" s="5">
        <v>68770</v>
      </c>
      <c r="G20" s="4">
        <v>8</v>
      </c>
      <c r="H20" t="str">
        <f>_xlfn.XLOOKUP(AccountReps[[#This Row],[Eval Score]],$K$6:$K$9,$L$6:$L$9, ,-1)</f>
        <v xml:space="preserve">Gold </v>
      </c>
      <c r="I20" s="5">
        <f>IF(AccountReps[[#This Row],[Tier]] = "Platinum",AccountReps[[#This Row],[Total Sales]]*0.05,0)</f>
        <v>0</v>
      </c>
    </row>
    <row r="21" spans="1:9" x14ac:dyDescent="0.3">
      <c r="A21">
        <v>2287</v>
      </c>
      <c r="B21" t="s">
        <v>43</v>
      </c>
      <c r="C21" t="s">
        <v>12</v>
      </c>
      <c r="D21" t="s">
        <v>13</v>
      </c>
      <c r="E21" t="s">
        <v>14</v>
      </c>
      <c r="F21" s="5">
        <v>57500</v>
      </c>
      <c r="G21" s="4">
        <v>9</v>
      </c>
      <c r="H21" t="str">
        <f>_xlfn.XLOOKUP(AccountReps[[#This Row],[Eval Score]],$K$6:$K$9,$L$6:$L$9, ,-1)</f>
        <v>Platinum</v>
      </c>
      <c r="I21" s="5">
        <f>IF(AccountReps[[#This Row],[Tier]] = "Platinum",AccountReps[[#This Row],[Total Sales]]*0.05,0)</f>
        <v>2875</v>
      </c>
    </row>
    <row r="22" spans="1:9" x14ac:dyDescent="0.3">
      <c r="A22">
        <v>2077</v>
      </c>
      <c r="B22" t="s">
        <v>11</v>
      </c>
      <c r="C22" t="s">
        <v>12</v>
      </c>
      <c r="D22" t="s">
        <v>13</v>
      </c>
      <c r="E22" t="s">
        <v>14</v>
      </c>
      <c r="F22" s="5">
        <v>28500</v>
      </c>
      <c r="G22">
        <v>8.5</v>
      </c>
      <c r="H22" t="str">
        <f>_xlfn.XLOOKUP(AccountReps[[#This Row],[Eval Score]],$K$6:$K$9,$L$6:$L$9, ,-1)</f>
        <v xml:space="preserve">Gold </v>
      </c>
      <c r="I22" s="5">
        <f>IF(AccountReps[[#This Row],[Tier]] = "Platinum",AccountReps[[#This Row],[Total Sales]]*0.05,0)</f>
        <v>0</v>
      </c>
    </row>
    <row r="23" spans="1:9" hidden="1" x14ac:dyDescent="0.3">
      <c r="A23">
        <v>2244</v>
      </c>
      <c r="B23" t="s">
        <v>38</v>
      </c>
      <c r="C23" t="s">
        <v>39</v>
      </c>
      <c r="D23" t="s">
        <v>28</v>
      </c>
      <c r="E23" t="s">
        <v>25</v>
      </c>
      <c r="F23" s="5">
        <v>58700</v>
      </c>
      <c r="G23" s="4">
        <v>5</v>
      </c>
      <c r="H23" t="str">
        <f>_xlfn.XLOOKUP(AccountReps[[#This Row],[Eval Score]],$K$6:$K$9,$L$6:$L$9, ,-1)</f>
        <v>Bronze</v>
      </c>
      <c r="I23" s="5">
        <f>IF(AccountReps[[#This Row],[Tier]] = "Platinum",AccountReps[[#This Row],[Total Sales]]*0.05,0)</f>
        <v>0</v>
      </c>
    </row>
    <row r="24" spans="1:9" x14ac:dyDescent="0.3">
      <c r="A24">
        <v>2701</v>
      </c>
      <c r="B24" t="s">
        <v>53</v>
      </c>
      <c r="C24" t="s">
        <v>54</v>
      </c>
      <c r="D24" t="s">
        <v>29</v>
      </c>
      <c r="E24" t="s">
        <v>34</v>
      </c>
      <c r="F24" s="5">
        <v>98750</v>
      </c>
      <c r="G24" s="4">
        <v>5.5</v>
      </c>
      <c r="H24" t="str">
        <f>_xlfn.XLOOKUP(AccountReps[[#This Row],[Eval Score]],$K$6:$K$9,$L$6:$L$9, ,-1)</f>
        <v>Bronze</v>
      </c>
      <c r="I24" s="5">
        <f>IF(AccountReps[[#This Row],[Tier]] = "Platinum",AccountReps[[#This Row],[Total Sales]]*0.05,0)</f>
        <v>0</v>
      </c>
    </row>
    <row r="25" spans="1:9" x14ac:dyDescent="0.3">
      <c r="A25">
        <v>3014</v>
      </c>
      <c r="B25" t="s">
        <v>57</v>
      </c>
      <c r="C25" t="s">
        <v>54</v>
      </c>
      <c r="D25" t="s">
        <v>29</v>
      </c>
      <c r="E25" t="s">
        <v>25</v>
      </c>
      <c r="F25" s="5">
        <v>64500</v>
      </c>
      <c r="G25" s="4">
        <v>7</v>
      </c>
      <c r="H25" t="str">
        <f>_xlfn.XLOOKUP(AccountReps[[#This Row],[Eval Score]],$K$6:$K$9,$L$6:$L$9, ,-1)</f>
        <v>Silver</v>
      </c>
      <c r="I25" s="5">
        <f>IF(AccountReps[[#This Row],[Tier]] = "Platinum",AccountReps[[#This Row],[Total Sales]]*0.05,0)</f>
        <v>0</v>
      </c>
    </row>
    <row r="26" spans="1:9" x14ac:dyDescent="0.3">
      <c r="A26">
        <v>2310</v>
      </c>
      <c r="B26" t="s">
        <v>44</v>
      </c>
      <c r="C26" t="s">
        <v>36</v>
      </c>
      <c r="D26" t="s">
        <v>45</v>
      </c>
      <c r="E26" t="s">
        <v>37</v>
      </c>
      <c r="F26" s="5">
        <v>66800</v>
      </c>
      <c r="G26" s="4">
        <v>5</v>
      </c>
      <c r="H26" t="str">
        <f>_xlfn.XLOOKUP(AccountReps[[#This Row],[Eval Score]],$K$6:$K$9,$L$6:$L$9, ,-1)</f>
        <v>Bronze</v>
      </c>
      <c r="I26" s="5">
        <f>IF(AccountReps[[#This Row],[Tier]] = "Platinum",AccountReps[[#This Row],[Total Sales]]*0.05,0)</f>
        <v>0</v>
      </c>
    </row>
    <row r="27" spans="1:9" x14ac:dyDescent="0.3">
      <c r="A27">
        <v>2219</v>
      </c>
      <c r="B27" t="s">
        <v>35</v>
      </c>
      <c r="C27" t="s">
        <v>36</v>
      </c>
      <c r="D27" t="s">
        <v>13</v>
      </c>
      <c r="E27" t="s">
        <v>37</v>
      </c>
      <c r="F27" s="5">
        <v>30650</v>
      </c>
      <c r="G27" s="4">
        <v>4.5</v>
      </c>
      <c r="H27" t="str">
        <f>_xlfn.XLOOKUP(AccountReps[[#This Row],[Eval Score]],$K$6:$K$9,$L$6:$L$9, ,-1)</f>
        <v>Bronze</v>
      </c>
      <c r="I27" s="5">
        <f>IF(AccountReps[[#This Row],[Tier]] = "Platinum",AccountReps[[#This Row],[Total Sales]]*0.05,0)</f>
        <v>0</v>
      </c>
    </row>
    <row r="28" spans="1:9" x14ac:dyDescent="0.3">
      <c r="A28">
        <v>2203</v>
      </c>
      <c r="B28" t="s">
        <v>31</v>
      </c>
      <c r="C28" t="s">
        <v>32</v>
      </c>
      <c r="D28" t="s">
        <v>33</v>
      </c>
      <c r="E28" t="s">
        <v>34</v>
      </c>
      <c r="F28" s="5">
        <v>56300</v>
      </c>
      <c r="G28" s="4">
        <v>6</v>
      </c>
      <c r="H28" t="str">
        <f>_xlfn.XLOOKUP(AccountReps[[#This Row],[Eval Score]],$K$6:$K$9,$L$6:$L$9, ,-1)</f>
        <v>Silver</v>
      </c>
      <c r="I28" s="5">
        <f>IF(AccountReps[[#This Row],[Tier]] = "Platinum",AccountReps[[#This Row],[Total Sales]]*0.05,0)</f>
        <v>0</v>
      </c>
    </row>
    <row r="29" spans="1:9" x14ac:dyDescent="0.3">
      <c r="A29">
        <v>3115</v>
      </c>
      <c r="B29" t="s">
        <v>59</v>
      </c>
      <c r="C29" t="s">
        <v>32</v>
      </c>
      <c r="D29" t="s">
        <v>33</v>
      </c>
      <c r="E29" t="s">
        <v>30</v>
      </c>
      <c r="F29" s="5">
        <v>52500</v>
      </c>
      <c r="G29" s="4">
        <v>7</v>
      </c>
      <c r="H29" t="str">
        <f>_xlfn.XLOOKUP(AccountReps[[#This Row],[Eval Score]],$K$6:$K$9,$L$6:$L$9, ,-1)</f>
        <v>Silver</v>
      </c>
      <c r="I29" s="5">
        <f>IF(AccountReps[[#This Row],[Tier]] = "Platinum",AccountReps[[#This Row],[Total Sales]]*0.05,0)</f>
        <v>0</v>
      </c>
    </row>
    <row r="30" spans="1:9" x14ac:dyDescent="0.3">
      <c r="A30" t="s">
        <v>92</v>
      </c>
      <c r="B30">
        <f>SUBTOTAL(103,AccountReps[Client Name])</f>
        <v>13</v>
      </c>
      <c r="F30" s="33">
        <f>SUBTOTAL(109,AccountReps[Total Sales])</f>
        <v>1078850</v>
      </c>
      <c r="G30" s="4">
        <f>SUBTOTAL(101,AccountReps[Eval Score])</f>
        <v>7.115384615384615</v>
      </c>
      <c r="I30" s="33">
        <f>SUBTOTAL(109,AccountReps[Rep Bonus])</f>
        <v>19275</v>
      </c>
    </row>
    <row r="31" spans="1:9" x14ac:dyDescent="0.3">
      <c r="F31" s="2"/>
      <c r="G31" s="4"/>
    </row>
    <row r="32" spans="1:9" x14ac:dyDescent="0.3">
      <c r="F32" s="2"/>
      <c r="G32" s="4"/>
    </row>
    <row r="33" spans="1:9" ht="18.75" thickBot="1" x14ac:dyDescent="0.4">
      <c r="A33" s="29" t="s">
        <v>60</v>
      </c>
      <c r="B33" s="29"/>
      <c r="C33" s="29"/>
      <c r="D33" s="29"/>
      <c r="E33" s="29"/>
      <c r="F33" s="29"/>
      <c r="G33" s="29"/>
      <c r="H33" s="29"/>
      <c r="I33" s="29"/>
    </row>
    <row r="34" spans="1:9" ht="17.25" thickTop="1" x14ac:dyDescent="0.3">
      <c r="A34" s="3" t="s">
        <v>3</v>
      </c>
      <c r="B34" s="3" t="s">
        <v>10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17</v>
      </c>
      <c r="H34" s="3" t="s">
        <v>15</v>
      </c>
      <c r="I34" s="3" t="s">
        <v>8</v>
      </c>
    </row>
    <row r="35" spans="1:9" x14ac:dyDescent="0.3">
      <c r="A35">
        <v>2198</v>
      </c>
      <c r="B35" t="s">
        <v>26</v>
      </c>
      <c r="C35" t="s">
        <v>27</v>
      </c>
      <c r="D35" t="s">
        <v>28</v>
      </c>
      <c r="E35" t="s">
        <v>30</v>
      </c>
      <c r="F35" s="5">
        <v>158500</v>
      </c>
      <c r="G35">
        <v>7.5</v>
      </c>
      <c r="H35" t="s">
        <v>20</v>
      </c>
      <c r="I35" s="5">
        <v>0</v>
      </c>
    </row>
    <row r="36" spans="1:9" x14ac:dyDescent="0.3">
      <c r="A36">
        <v>2911</v>
      </c>
      <c r="B36" t="s">
        <v>56</v>
      </c>
      <c r="C36" t="s">
        <v>27</v>
      </c>
      <c r="D36" t="s">
        <v>28</v>
      </c>
      <c r="E36" t="s">
        <v>37</v>
      </c>
      <c r="F36" s="5">
        <v>140500</v>
      </c>
      <c r="G36" s="4">
        <v>7</v>
      </c>
      <c r="H36" t="s">
        <v>20</v>
      </c>
      <c r="I36" s="5">
        <v>0</v>
      </c>
    </row>
    <row r="37" spans="1:9" x14ac:dyDescent="0.3">
      <c r="A37">
        <v>2275</v>
      </c>
      <c r="B37" t="s">
        <v>40</v>
      </c>
      <c r="C37" t="s">
        <v>41</v>
      </c>
      <c r="D37" t="s">
        <v>28</v>
      </c>
      <c r="E37" t="s">
        <v>42</v>
      </c>
      <c r="F37" s="5">
        <v>120750</v>
      </c>
      <c r="G37" s="4">
        <v>8</v>
      </c>
      <c r="H37" t="s">
        <v>21</v>
      </c>
      <c r="I37" s="5">
        <v>0</v>
      </c>
    </row>
    <row r="38" spans="1:9" x14ac:dyDescent="0.3">
      <c r="A38">
        <v>2340</v>
      </c>
      <c r="B38" t="s">
        <v>47</v>
      </c>
      <c r="C38" t="s">
        <v>39</v>
      </c>
      <c r="D38" t="s">
        <v>28</v>
      </c>
      <c r="E38" t="s">
        <v>48</v>
      </c>
      <c r="F38" s="5">
        <v>105500</v>
      </c>
      <c r="G38" s="4">
        <v>6.5</v>
      </c>
      <c r="H38" t="s">
        <v>20</v>
      </c>
      <c r="I38" s="5">
        <v>0</v>
      </c>
    </row>
    <row r="39" spans="1:9" x14ac:dyDescent="0.3">
      <c r="F39" s="2"/>
      <c r="G39" s="4"/>
    </row>
    <row r="40" spans="1:9" x14ac:dyDescent="0.3">
      <c r="F40" s="2"/>
      <c r="G40" s="4"/>
    </row>
    <row r="41" spans="1:9" x14ac:dyDescent="0.3">
      <c r="F41" s="2"/>
      <c r="G41" s="4"/>
    </row>
    <row r="42" spans="1:9" x14ac:dyDescent="0.3">
      <c r="F42" s="2"/>
      <c r="G42" s="4"/>
    </row>
    <row r="43" spans="1:9" x14ac:dyDescent="0.3">
      <c r="F43" s="2"/>
      <c r="G43" s="4"/>
    </row>
    <row r="44" spans="1:9" x14ac:dyDescent="0.3">
      <c r="F44" s="2"/>
      <c r="G44" s="4"/>
    </row>
    <row r="45" spans="1:9" x14ac:dyDescent="0.3">
      <c r="F45" s="2"/>
      <c r="G45" s="4"/>
    </row>
    <row r="46" spans="1:9" x14ac:dyDescent="0.3">
      <c r="F46" s="2"/>
      <c r="G46" s="4"/>
    </row>
    <row r="47" spans="1:9" x14ac:dyDescent="0.3">
      <c r="F47" s="2"/>
      <c r="G47" s="4"/>
    </row>
    <row r="48" spans="1:9" x14ac:dyDescent="0.3">
      <c r="F48" s="2"/>
      <c r="G48" s="4"/>
    </row>
    <row r="49" spans="6:7" x14ac:dyDescent="0.3">
      <c r="F49" s="2"/>
      <c r="G49" s="4"/>
    </row>
    <row r="50" spans="6:7" x14ac:dyDescent="0.3">
      <c r="F50" s="2"/>
      <c r="G50" s="4"/>
    </row>
    <row r="51" spans="6:7" x14ac:dyDescent="0.3">
      <c r="F51" s="2"/>
      <c r="G51" s="4"/>
    </row>
    <row r="52" spans="6:7" x14ac:dyDescent="0.3">
      <c r="F52" s="2"/>
      <c r="G52" s="4"/>
    </row>
    <row r="53" spans="6:7" x14ac:dyDescent="0.3">
      <c r="F53" s="2"/>
      <c r="G53" s="4"/>
    </row>
    <row r="54" spans="6:7" x14ac:dyDescent="0.3">
      <c r="F54" s="2"/>
      <c r="G54" s="4"/>
    </row>
    <row r="55" spans="6:7" x14ac:dyDescent="0.3">
      <c r="F55" s="2"/>
      <c r="G55" s="4"/>
    </row>
    <row r="56" spans="6:7" x14ac:dyDescent="0.3">
      <c r="F56" s="2"/>
      <c r="G56" s="4"/>
    </row>
    <row r="57" spans="6:7" x14ac:dyDescent="0.3">
      <c r="F57" s="2"/>
      <c r="G57" s="4"/>
    </row>
    <row r="58" spans="6:7" x14ac:dyDescent="0.3">
      <c r="F58" s="2"/>
      <c r="G58" s="4"/>
    </row>
    <row r="59" spans="6:7" x14ac:dyDescent="0.3">
      <c r="F59" s="2"/>
      <c r="G59" s="4"/>
    </row>
    <row r="60" spans="6:7" x14ac:dyDescent="0.3">
      <c r="F60" s="2"/>
      <c r="G60" s="4"/>
    </row>
    <row r="61" spans="6:7" x14ac:dyDescent="0.3">
      <c r="F61" s="2"/>
      <c r="G61" s="4"/>
    </row>
    <row r="62" spans="6:7" x14ac:dyDescent="0.3">
      <c r="F62" s="2"/>
      <c r="G62" s="4"/>
    </row>
    <row r="63" spans="6:7" x14ac:dyDescent="0.3">
      <c r="F63" s="2"/>
      <c r="G63" s="4"/>
    </row>
    <row r="64" spans="6:7" x14ac:dyDescent="0.3">
      <c r="F64" s="2"/>
      <c r="G64" s="4"/>
    </row>
    <row r="65" spans="6:7" x14ac:dyDescent="0.3">
      <c r="F65" s="2"/>
      <c r="G65" s="4"/>
    </row>
    <row r="66" spans="6:7" x14ac:dyDescent="0.3">
      <c r="F66" s="2"/>
      <c r="G66" s="4"/>
    </row>
    <row r="67" spans="6:7" x14ac:dyDescent="0.3">
      <c r="F67" s="2"/>
      <c r="G67" s="4"/>
    </row>
    <row r="68" spans="6:7" x14ac:dyDescent="0.3">
      <c r="F68" s="2"/>
      <c r="G68" s="4"/>
    </row>
    <row r="69" spans="6:7" x14ac:dyDescent="0.3">
      <c r="F69" s="2"/>
      <c r="G69" s="4"/>
    </row>
    <row r="70" spans="6:7" x14ac:dyDescent="0.3">
      <c r="F70" s="2"/>
      <c r="G70" s="4"/>
    </row>
    <row r="71" spans="6:7" x14ac:dyDescent="0.3">
      <c r="F71" s="2"/>
      <c r="G71" s="4"/>
    </row>
    <row r="72" spans="6:7" x14ac:dyDescent="0.3">
      <c r="F72" s="2"/>
      <c r="G72" s="4"/>
    </row>
    <row r="73" spans="6:7" x14ac:dyDescent="0.3">
      <c r="F73" s="2"/>
      <c r="G73" s="4"/>
    </row>
    <row r="74" spans="6:7" x14ac:dyDescent="0.3">
      <c r="F74" s="2"/>
      <c r="G74" s="4"/>
    </row>
    <row r="75" spans="6:7" x14ac:dyDescent="0.3">
      <c r="F75" s="2"/>
      <c r="G75" s="4"/>
    </row>
    <row r="76" spans="6:7" x14ac:dyDescent="0.3">
      <c r="F76" s="2"/>
      <c r="G76" s="4"/>
    </row>
    <row r="77" spans="6:7" x14ac:dyDescent="0.3">
      <c r="F77" s="2"/>
      <c r="G77" s="4"/>
    </row>
    <row r="78" spans="6:7" x14ac:dyDescent="0.3">
      <c r="F78" s="2"/>
      <c r="G78" s="4"/>
    </row>
    <row r="79" spans="6:7" x14ac:dyDescent="0.3">
      <c r="F79" s="2"/>
      <c r="G79" s="4"/>
    </row>
    <row r="80" spans="6:7" x14ac:dyDescent="0.3">
      <c r="F80" s="2"/>
      <c r="G80" s="4"/>
    </row>
    <row r="81" spans="6:7" x14ac:dyDescent="0.3">
      <c r="F81" s="2"/>
      <c r="G81" s="4"/>
    </row>
    <row r="82" spans="6:7" x14ac:dyDescent="0.3">
      <c r="F82" s="2"/>
      <c r="G82" s="4"/>
    </row>
    <row r="83" spans="6:7" x14ac:dyDescent="0.3">
      <c r="F83" s="2"/>
      <c r="G83" s="4"/>
    </row>
    <row r="84" spans="6:7" x14ac:dyDescent="0.3">
      <c r="F84" s="2"/>
      <c r="G84" s="4"/>
    </row>
    <row r="85" spans="6:7" x14ac:dyDescent="0.3">
      <c r="F85" s="2"/>
      <c r="G85" s="4"/>
    </row>
    <row r="86" spans="6:7" x14ac:dyDescent="0.3">
      <c r="F86" s="2"/>
      <c r="G86" s="4"/>
    </row>
    <row r="87" spans="6:7" x14ac:dyDescent="0.3">
      <c r="F87" s="2"/>
      <c r="G87" s="4"/>
    </row>
    <row r="88" spans="6:7" x14ac:dyDescent="0.3">
      <c r="F88" s="2"/>
      <c r="G88" s="4"/>
    </row>
    <row r="89" spans="6:7" x14ac:dyDescent="0.3">
      <c r="F89" s="2"/>
      <c r="G89" s="4"/>
    </row>
    <row r="90" spans="6:7" x14ac:dyDescent="0.3">
      <c r="F90" s="2"/>
      <c r="G90" s="4"/>
    </row>
    <row r="91" spans="6:7" x14ac:dyDescent="0.3">
      <c r="F91" s="2"/>
      <c r="G91" s="4"/>
    </row>
    <row r="92" spans="6:7" x14ac:dyDescent="0.3">
      <c r="F92" s="2"/>
      <c r="G92" s="4"/>
    </row>
    <row r="93" spans="6:7" x14ac:dyDescent="0.3">
      <c r="F93" s="2"/>
      <c r="G93" s="4"/>
    </row>
    <row r="94" spans="6:7" x14ac:dyDescent="0.3">
      <c r="F94" s="2"/>
      <c r="G94" s="4"/>
    </row>
    <row r="95" spans="6:7" x14ac:dyDescent="0.3">
      <c r="F95" s="2"/>
      <c r="G95" s="4"/>
    </row>
    <row r="96" spans="6:7" x14ac:dyDescent="0.3">
      <c r="F96" s="2"/>
      <c r="G96" s="4"/>
    </row>
    <row r="97" spans="6:7" x14ac:dyDescent="0.3">
      <c r="F97" s="2"/>
      <c r="G97" s="4"/>
    </row>
    <row r="98" spans="6:7" x14ac:dyDescent="0.3">
      <c r="F98" s="2"/>
      <c r="G98" s="4"/>
    </row>
    <row r="99" spans="6:7" x14ac:dyDescent="0.3">
      <c r="F99" s="2"/>
      <c r="G99" s="4"/>
    </row>
    <row r="100" spans="6:7" x14ac:dyDescent="0.3">
      <c r="F100" s="2"/>
      <c r="G100" s="4"/>
    </row>
    <row r="101" spans="6:7" x14ac:dyDescent="0.3">
      <c r="F101" s="2"/>
      <c r="G101" s="4"/>
    </row>
    <row r="102" spans="6:7" x14ac:dyDescent="0.3">
      <c r="F102" s="2"/>
      <c r="G102" s="4"/>
    </row>
    <row r="103" spans="6:7" x14ac:dyDescent="0.3">
      <c r="F103" s="2"/>
      <c r="G103" s="4"/>
    </row>
    <row r="104" spans="6:7" x14ac:dyDescent="0.3">
      <c r="F104" s="2"/>
      <c r="G104" s="4"/>
    </row>
    <row r="105" spans="6:7" x14ac:dyDescent="0.3">
      <c r="F105" s="2"/>
      <c r="G105" s="4"/>
    </row>
    <row r="106" spans="6:7" x14ac:dyDescent="0.3">
      <c r="F106" s="2"/>
      <c r="G106" s="4"/>
    </row>
    <row r="107" spans="6:7" x14ac:dyDescent="0.3">
      <c r="F107" s="2"/>
      <c r="G107" s="4"/>
    </row>
    <row r="108" spans="6:7" x14ac:dyDescent="0.3">
      <c r="F108" s="2"/>
      <c r="G108" s="4"/>
    </row>
    <row r="109" spans="6:7" x14ac:dyDescent="0.3">
      <c r="F109" s="2"/>
      <c r="G109" s="4"/>
    </row>
    <row r="110" spans="6:7" x14ac:dyDescent="0.3">
      <c r="F110" s="2"/>
      <c r="G110" s="4"/>
    </row>
    <row r="111" spans="6:7" x14ac:dyDescent="0.3">
      <c r="F111" s="2"/>
      <c r="G111" s="4"/>
    </row>
    <row r="112" spans="6:7" x14ac:dyDescent="0.3">
      <c r="F112" s="2"/>
      <c r="G112" s="4"/>
    </row>
    <row r="113" spans="6:7" x14ac:dyDescent="0.3">
      <c r="F113" s="2"/>
      <c r="G113" s="4"/>
    </row>
    <row r="114" spans="6:7" x14ac:dyDescent="0.3">
      <c r="F114" s="2"/>
    </row>
    <row r="115" spans="6:7" x14ac:dyDescent="0.3">
      <c r="F115" s="2"/>
    </row>
    <row r="116" spans="6:7" x14ac:dyDescent="0.3">
      <c r="F116" s="2"/>
    </row>
    <row r="117" spans="6:7" x14ac:dyDescent="0.3">
      <c r="F117" s="2"/>
    </row>
    <row r="118" spans="6:7" x14ac:dyDescent="0.3">
      <c r="F118" s="2"/>
    </row>
    <row r="119" spans="6:7" x14ac:dyDescent="0.3">
      <c r="F119" s="2"/>
    </row>
    <row r="120" spans="6:7" x14ac:dyDescent="0.3">
      <c r="F120" s="2"/>
    </row>
    <row r="121" spans="6:7" x14ac:dyDescent="0.3">
      <c r="F121" s="2"/>
    </row>
    <row r="122" spans="6:7" x14ac:dyDescent="0.3">
      <c r="F122" s="2"/>
    </row>
    <row r="123" spans="6:7" x14ac:dyDescent="0.3">
      <c r="F123" s="2"/>
    </row>
    <row r="124" spans="6:7" x14ac:dyDescent="0.3">
      <c r="F124" s="2"/>
    </row>
    <row r="125" spans="6:7" x14ac:dyDescent="0.3">
      <c r="F125" s="2"/>
    </row>
    <row r="126" spans="6:7" x14ac:dyDescent="0.3">
      <c r="F126" s="2"/>
    </row>
    <row r="127" spans="6:7" x14ac:dyDescent="0.3">
      <c r="F127" s="2"/>
    </row>
    <row r="128" spans="6:7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</sheetData>
  <autoFilter ref="A34:I38" xr:uid="{00000000-0001-0000-0100-000000000000}"/>
  <mergeCells count="7">
    <mergeCell ref="A33:I33"/>
    <mergeCell ref="N4:O4"/>
    <mergeCell ref="A1:I1"/>
    <mergeCell ref="A2:I2"/>
    <mergeCell ref="A4:I4"/>
    <mergeCell ref="A9:I9"/>
    <mergeCell ref="K4:L4"/>
  </mergeCells>
  <dataValidations count="1">
    <dataValidation allowBlank="1" error="pavI8MeUFtEyxX2I4tkyb818b2f3-0238-44b4-a0c1-81d1804f8afd" sqref="A31:I140 J30:Q30 J31:Q139 A1:Q9 A10:C29 D10:Q29" xr:uid="{00000000-0002-0000-0100-00000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73720B6-6904-461C-9194-A8837FD33740}">
            <x14:iconSet iconSet="3Stars">
              <x14:cfvo type="percent">
                <xm:f>0</xm:f>
              </x14:cfvo>
              <x14:cfvo type="num">
                <xm:f>6</xm:f>
              </x14:cfvo>
              <x14:cfvo type="num">
                <xm:f>8</xm:f>
              </x14:cfvo>
            </x14:iconSet>
          </x14:cfRule>
          <xm:sqref>G11:G29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16" sqref="E16"/>
    </sheetView>
  </sheetViews>
  <sheetFormatPr defaultRowHeight="16.5" x14ac:dyDescent="0.3"/>
  <cols>
    <col min="1" max="1" width="13.625" bestFit="1" customWidth="1"/>
    <col min="2" max="2" width="11" customWidth="1"/>
    <col min="3" max="3" width="24.25" bestFit="1" customWidth="1"/>
    <col min="4" max="4" width="11.125" customWidth="1"/>
    <col min="5" max="5" width="13" bestFit="1" customWidth="1"/>
    <col min="6" max="6" width="13.875" bestFit="1" customWidth="1"/>
    <col min="7" max="7" width="11.75" bestFit="1" customWidth="1"/>
    <col min="8" max="8" width="11.875" bestFit="1" customWidth="1"/>
  </cols>
  <sheetData>
    <row r="1" spans="1:8" ht="23.25" x14ac:dyDescent="0.35">
      <c r="A1" s="30" t="s">
        <v>0</v>
      </c>
      <c r="B1" s="30"/>
      <c r="C1" s="30"/>
      <c r="D1" s="30"/>
      <c r="E1" s="30"/>
      <c r="F1" s="30"/>
      <c r="G1" s="30"/>
      <c r="H1" s="30"/>
    </row>
    <row r="2" spans="1:8" ht="21" thickBot="1" x14ac:dyDescent="0.4">
      <c r="A2" s="31" t="s">
        <v>1</v>
      </c>
      <c r="B2" s="31"/>
      <c r="C2" s="31"/>
      <c r="D2" s="31"/>
      <c r="E2" s="31"/>
      <c r="F2" s="31"/>
      <c r="G2" s="31"/>
      <c r="H2" s="31"/>
    </row>
    <row r="3" spans="1:8" ht="17.25" thickTop="1" x14ac:dyDescent="0.3"/>
    <row r="4" spans="1:8" ht="32.25" customHeight="1" x14ac:dyDescent="0.3">
      <c r="A4" s="1" t="s">
        <v>69</v>
      </c>
      <c r="B4" s="13" t="s">
        <v>70</v>
      </c>
      <c r="C4" s="1" t="s">
        <v>71</v>
      </c>
      <c r="D4" s="13" t="s">
        <v>72</v>
      </c>
      <c r="E4" s="1" t="s">
        <v>73</v>
      </c>
      <c r="F4" s="1" t="s">
        <v>74</v>
      </c>
      <c r="G4" s="1" t="s">
        <v>75</v>
      </c>
      <c r="H4" s="1" t="s">
        <v>76</v>
      </c>
    </row>
    <row r="5" spans="1:8" x14ac:dyDescent="0.3">
      <c r="A5" t="s">
        <v>85</v>
      </c>
      <c r="B5" t="s">
        <v>30</v>
      </c>
      <c r="C5" t="s">
        <v>78</v>
      </c>
      <c r="D5" s="11">
        <v>42961</v>
      </c>
      <c r="E5" s="2">
        <v>5087</v>
      </c>
      <c r="F5" s="2">
        <v>5500</v>
      </c>
      <c r="G5" s="2">
        <f>F5-E5</f>
        <v>413</v>
      </c>
      <c r="H5" s="12">
        <f>G5/F5</f>
        <v>7.5090909090909097E-2</v>
      </c>
    </row>
    <row r="6" spans="1:8" x14ac:dyDescent="0.3">
      <c r="A6" t="s">
        <v>86</v>
      </c>
      <c r="B6" t="s">
        <v>42</v>
      </c>
      <c r="C6" t="s">
        <v>80</v>
      </c>
      <c r="D6" s="11">
        <v>42066</v>
      </c>
      <c r="E6" s="2">
        <v>2994</v>
      </c>
      <c r="F6" s="2">
        <v>3100</v>
      </c>
      <c r="G6" s="2">
        <f>F6-E6</f>
        <v>106</v>
      </c>
      <c r="H6" s="12">
        <f>G6/F6</f>
        <v>3.4193548387096775E-2</v>
      </c>
    </row>
    <row r="7" spans="1:8" x14ac:dyDescent="0.3">
      <c r="A7" t="s">
        <v>83</v>
      </c>
      <c r="B7" t="s">
        <v>48</v>
      </c>
      <c r="C7" t="s">
        <v>81</v>
      </c>
      <c r="D7" s="11">
        <v>43363</v>
      </c>
      <c r="E7" s="2">
        <v>457</v>
      </c>
      <c r="F7" s="2">
        <v>480</v>
      </c>
      <c r="G7" s="2">
        <f>F7-E7</f>
        <v>23</v>
      </c>
      <c r="H7" s="12">
        <f>G7/F7</f>
        <v>4.791666666666667E-2</v>
      </c>
    </row>
    <row r="8" spans="1:8" x14ac:dyDescent="0.3">
      <c r="A8" t="s">
        <v>84</v>
      </c>
      <c r="B8" t="s">
        <v>25</v>
      </c>
      <c r="C8" t="s">
        <v>82</v>
      </c>
      <c r="D8" s="11">
        <v>44105</v>
      </c>
      <c r="E8" s="2">
        <v>254</v>
      </c>
      <c r="F8" s="2">
        <v>280</v>
      </c>
      <c r="G8" s="2">
        <f>F8-E8</f>
        <v>26</v>
      </c>
      <c r="H8" s="12">
        <f>G8/F8</f>
        <v>9.285714285714286E-2</v>
      </c>
    </row>
    <row r="9" spans="1:8" x14ac:dyDescent="0.3">
      <c r="A9" t="s">
        <v>87</v>
      </c>
      <c r="B9" t="s">
        <v>34</v>
      </c>
      <c r="C9" t="s">
        <v>79</v>
      </c>
      <c r="D9" s="11">
        <v>42472</v>
      </c>
      <c r="E9" s="2">
        <v>177</v>
      </c>
      <c r="F9" s="2">
        <v>190</v>
      </c>
      <c r="G9" s="2">
        <f>F9-E9</f>
        <v>13</v>
      </c>
      <c r="H9" s="12">
        <f>G9/F9</f>
        <v>6.8421052631578952E-2</v>
      </c>
    </row>
    <row r="10" spans="1:8" x14ac:dyDescent="0.3">
      <c r="A10" t="s">
        <v>88</v>
      </c>
      <c r="B10" t="s">
        <v>14</v>
      </c>
      <c r="C10" t="s">
        <v>77</v>
      </c>
      <c r="D10" s="11">
        <v>42252</v>
      </c>
      <c r="E10" s="2">
        <v>1168</v>
      </c>
      <c r="F10" s="2">
        <v>1250</v>
      </c>
      <c r="G10" s="2">
        <f>F10-E10</f>
        <v>82</v>
      </c>
      <c r="H10" s="12">
        <f>G10/F10</f>
        <v>6.5600000000000006E-2</v>
      </c>
    </row>
    <row r="11" spans="1:8" x14ac:dyDescent="0.3">
      <c r="A11" t="s">
        <v>94</v>
      </c>
      <c r="B11" t="s">
        <v>37</v>
      </c>
      <c r="C11" t="s">
        <v>77</v>
      </c>
      <c r="D11" s="11">
        <v>44121</v>
      </c>
      <c r="E11" s="2">
        <v>1386</v>
      </c>
      <c r="F11" s="2">
        <v>1500</v>
      </c>
      <c r="G11" s="2">
        <f>F11-E11</f>
        <v>114</v>
      </c>
      <c r="H11" s="12">
        <f>G11/F11</f>
        <v>7.5999999999999998E-2</v>
      </c>
    </row>
  </sheetData>
  <mergeCells count="2">
    <mergeCell ref="A1:H1"/>
    <mergeCell ref="A2:H2"/>
  </mergeCells>
  <dataValidations disablePrompts="1" count="1">
    <dataValidation allowBlank="1" error="pavI8MeUFtEyxX2I4tkyb818b2f3-0238-44b4-a0c1-81d1804f8afd" sqref="A1:H10" xr:uid="{00000000-0002-0000-0200-000000000000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{b818b2f3-0238-44b4-a0c1-81d1804f8afd}</UserID>
  <AssignmentID>{b818b2f3-0238-44b4-a0c1-81d1804f8afd}</AssignmentID>
</GradingEngineProps>
</file>

<file path=customXml/itemProps1.xml><?xml version="1.0" encoding="utf-8"?>
<ds:datastoreItem xmlns:ds="http://schemas.openxmlformats.org/officeDocument/2006/customXml" ds:itemID="{895A6116-D2B6-4F27-A3B9-7D0B8C813DD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Documentation</vt:lpstr>
      <vt:lpstr>Account Representatives</vt:lpstr>
      <vt:lpstr>Devices</vt:lpstr>
      <vt:lpstr>'Account Representatives'!Criteria</vt:lpstr>
      <vt:lpstr>'Account Representatives'!Extract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Matthew Arceneaux</cp:lastModifiedBy>
  <dcterms:created xsi:type="dcterms:W3CDTF">2019-03-29T17:45:45Z</dcterms:created>
  <dcterms:modified xsi:type="dcterms:W3CDTF">2024-10-14T00:31:25Z</dcterms:modified>
</cp:coreProperties>
</file>