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b5912a7e81f84211/ITSW 2313/Module 9/"/>
    </mc:Choice>
  </mc:AlternateContent>
  <xr:revisionPtr revIDLastSave="0" documentId="8_{4C99B1EF-BE57-40D3-917E-21C48B480B9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ocumentation" sheetId="5" r:id="rId1"/>
    <sheet name="Staff" sheetId="1" r:id="rId2"/>
    <sheet name="Weekly Budget Scenario Report" sheetId="7" r:id="rId3"/>
    <sheet name="Weekly Budget PivotTable" sheetId="6" r:id="rId4"/>
    <sheet name="Budget" sheetId="4" r:id="rId5"/>
    <sheet name="Schedule Answer Report" sheetId="9" r:id="rId6"/>
    <sheet name="Schedule" sheetId="3" r:id="rId7"/>
  </sheets>
  <externalReferences>
    <externalReference r:id="rId8"/>
  </externalReferences>
  <definedNames>
    <definedName name="ActualNumberOfPayments">IFERROR(IF(LoanIsGood,IF(PaymentsPerYear=1,1,MATCH(0.01,End_Bal,-1)+1)),"")</definedName>
    <definedName name="Annual_Income">'[1]Traditional IRA'!$D$4</definedName>
    <definedName name="Average_order">Budget!$B$5</definedName>
    <definedName name="Diners_per_week">Budget!$B$4</definedName>
    <definedName name="Food_and_beverage">Budget!$B$9</definedName>
    <definedName name="Insurance">Budget!$B$17</definedName>
    <definedName name="LastCol">MATCH(REPT("z",255),#REF!)</definedName>
    <definedName name="LastRow">MATCH(9.99E+307,#REF!)</definedName>
    <definedName name="Miscellaneous">Budget!$B$18</definedName>
    <definedName name="Payroll">Budget!$B$14</definedName>
    <definedName name="Percent_Invested">'[1]Traditional IRA'!$D$5</definedName>
    <definedName name="Rent">Budget!$B$15</definedName>
    <definedName name="solver_adj" localSheetId="6" hidden="1">Schedule!$C$4:$C$10</definedName>
    <definedName name="solver_cvg" localSheetId="6" hidden="1">0.0001</definedName>
    <definedName name="solver_drv" localSheetId="6" hidden="1">1</definedName>
    <definedName name="solver_eng" localSheetId="6" hidden="1">2</definedName>
    <definedName name="solver_est" localSheetId="6" hidden="1">1</definedName>
    <definedName name="solver_itr" localSheetId="6" hidden="1">2147483647</definedName>
    <definedName name="solver_lhs1" localSheetId="6" hidden="1">Schedule!$C$4:$C$10</definedName>
    <definedName name="solver_lhs2" localSheetId="6" hidden="1">Schedule!$C$4:$C$10</definedName>
    <definedName name="solver_lhs3" localSheetId="6" hidden="1">Schedule!$C$4:$C$10</definedName>
    <definedName name="solver_lhs4" localSheetId="6" hidden="1">Schedule!$D$11:$J$11</definedName>
    <definedName name="solver_lhs5" localSheetId="6" hidden="1">Schedule!$D$12:$J$12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1</definedName>
    <definedName name="solver_nod" localSheetId="6" hidden="1">2147483647</definedName>
    <definedName name="solver_num" localSheetId="6" hidden="1">4</definedName>
    <definedName name="solver_nwt" localSheetId="6" hidden="1">1</definedName>
    <definedName name="solver_opt" localSheetId="6" hidden="1">Schedule!$C$15</definedName>
    <definedName name="solver_pre" localSheetId="6" hidden="1">0.000001</definedName>
    <definedName name="solver_rbv" localSheetId="6" hidden="1">1</definedName>
    <definedName name="solver_rel1" localSheetId="6" hidden="1">1</definedName>
    <definedName name="solver_rel2" localSheetId="6" hidden="1">4</definedName>
    <definedName name="solver_rel3" localSheetId="6" hidden="1">3</definedName>
    <definedName name="solver_rel4" localSheetId="6" hidden="1">3</definedName>
    <definedName name="solver_rel5" localSheetId="6" hidden="1">3</definedName>
    <definedName name="solver_rhs1" localSheetId="6" hidden="1">8</definedName>
    <definedName name="solver_rhs2" localSheetId="6" hidden="1">"integer"</definedName>
    <definedName name="solver_rhs3" localSheetId="6" hidden="1">2</definedName>
    <definedName name="solver_rhs4" localSheetId="6" hidden="1">Schedule!$D$12:$J$12</definedName>
    <definedName name="solver_rhs5" localSheetId="6" hidden="1">Schedule!$A$12</definedName>
    <definedName name="solver_rlx" localSheetId="6" hidden="1">2</definedName>
    <definedName name="solver_rsd" localSheetId="6" hidden="1">0</definedName>
    <definedName name="solver_scl" localSheetId="6" hidden="1">1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2</definedName>
    <definedName name="solver_val" localSheetId="6" hidden="1">0</definedName>
    <definedName name="solver_ver" localSheetId="6" hidden="1">3</definedName>
    <definedName name="Supplies">Budget!$B$10</definedName>
    <definedName name="Total_costs">Budget!$B$25</definedName>
    <definedName name="Utilities">Budget!$B$16</definedName>
    <definedName name="Weekly_payroll">Schedule!$C$15</definedName>
    <definedName name="Weekly_profit">Budget!$B$26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4" i="3" l="1"/>
  <c r="C23" i="3"/>
  <c r="C22" i="3" a="1"/>
  <c r="C21" i="3" a="1"/>
  <c r="C21" i="3" s="1"/>
  <c r="C20" i="3" a="1"/>
  <c r="C20" i="3"/>
  <c r="C19" i="3" a="1"/>
  <c r="C19" i="3"/>
  <c r="C18" i="3"/>
  <c r="E11" i="3"/>
  <c r="F11" i="3"/>
  <c r="G11" i="3"/>
  <c r="H11" i="3"/>
  <c r="I11" i="3"/>
  <c r="J11" i="3"/>
  <c r="D11" i="3"/>
  <c r="C22" i="3" s="1"/>
  <c r="C11" i="3"/>
  <c r="F22" i="1" l="1"/>
  <c r="E7" i="4" l="1"/>
  <c r="E13" i="1" l="1"/>
  <c r="C14" i="3" s="1"/>
  <c r="E12" i="1"/>
  <c r="B23" i="4" l="1"/>
  <c r="B19" i="4"/>
  <c r="B11" i="4"/>
  <c r="B6" i="4"/>
  <c r="B25" i="4" l="1"/>
  <c r="B26" i="4" s="1"/>
  <c r="C15" i="3" l="1"/>
  <c r="C17" i="3" s="1"/>
  <c r="F21" i="1"/>
  <c r="B19" i="1"/>
  <c r="F23" i="1" l="1"/>
  <c r="F25" i="1" s="1"/>
  <c r="F5" i="1"/>
  <c r="F6" i="1"/>
  <c r="F13" i="1" s="1"/>
  <c r="F7" i="1"/>
  <c r="F8" i="1"/>
  <c r="F9" i="1"/>
  <c r="F10" i="1"/>
  <c r="F11" i="1"/>
  <c r="F4" i="1"/>
  <c r="F12" i="1" l="1"/>
</calcChain>
</file>

<file path=xl/sharedStrings.xml><?xml version="1.0" encoding="utf-8"?>
<sst xmlns="http://schemas.openxmlformats.org/spreadsheetml/2006/main" count="290" uniqueCount="216">
  <si>
    <t>Author:</t>
  </si>
  <si>
    <t>Matthew Arceneaux</t>
  </si>
  <si>
    <t>Note: Do not edit this sheet. If your name does not appear in cell B6, please download a new copy of the file from the SAM website.</t>
  </si>
  <si>
    <t>FORMULA AUDITING, DATA VALIDATION, AND COMPLEX PROBLEM SOLVING</t>
  </si>
  <si>
    <t>Employee ID</t>
  </si>
  <si>
    <t>First Name</t>
  </si>
  <si>
    <t>Last Name</t>
  </si>
  <si>
    <t>Position</t>
  </si>
  <si>
    <t>Rosanna</t>
  </si>
  <si>
    <t>Murillo</t>
  </si>
  <si>
    <t>Grant</t>
  </si>
  <si>
    <t>Erickson</t>
  </si>
  <si>
    <t>Jayoon</t>
  </si>
  <si>
    <t>Koh</t>
  </si>
  <si>
    <t>Forno Pizza</t>
  </si>
  <si>
    <t>FP-2011</t>
  </si>
  <si>
    <t>FP-2045</t>
  </si>
  <si>
    <t>FP-2063</t>
  </si>
  <si>
    <t>FP-2074</t>
  </si>
  <si>
    <t>FP-2112</t>
  </si>
  <si>
    <t>FP-2128</t>
  </si>
  <si>
    <t>FP-2149</t>
  </si>
  <si>
    <t>FP-2151</t>
  </si>
  <si>
    <t>Hourly Wage</t>
  </si>
  <si>
    <t>Daily Wage</t>
  </si>
  <si>
    <t>Wait Staff</t>
  </si>
  <si>
    <t>Assistant Manager</t>
  </si>
  <si>
    <t>Prep Cook</t>
  </si>
  <si>
    <t>Alluri</t>
  </si>
  <si>
    <t>Host</t>
  </si>
  <si>
    <t>Kelly</t>
  </si>
  <si>
    <t>Brummer</t>
  </si>
  <si>
    <t>Ahsan</t>
  </si>
  <si>
    <t>Madison</t>
  </si>
  <si>
    <t>Keyser</t>
  </si>
  <si>
    <t>Reyes</t>
  </si>
  <si>
    <t>Carlos</t>
  </si>
  <si>
    <t>Dishwasher</t>
  </si>
  <si>
    <t>Kirsten</t>
  </si>
  <si>
    <t>Severson</t>
  </si>
  <si>
    <t>Restaurant Staff</t>
  </si>
  <si>
    <t>Sample Paystub</t>
  </si>
  <si>
    <t>Period</t>
  </si>
  <si>
    <t>Employee</t>
  </si>
  <si>
    <t>Jayoon Koh</t>
  </si>
  <si>
    <t>Tax Status</t>
  </si>
  <si>
    <t>Hourly Rate</t>
  </si>
  <si>
    <t>Insurance Deduction</t>
  </si>
  <si>
    <t>SS Tax</t>
  </si>
  <si>
    <t>Medicare</t>
  </si>
  <si>
    <t>Fed Allowance</t>
  </si>
  <si>
    <t>Fed Tax</t>
  </si>
  <si>
    <t>State Tax</t>
  </si>
  <si>
    <t>Other Deduction</t>
  </si>
  <si>
    <t>Hours Worked</t>
  </si>
  <si>
    <t>Personal Hours</t>
  </si>
  <si>
    <t>Overtime Hours</t>
  </si>
  <si>
    <t>Gross Pay</t>
  </si>
  <si>
    <t>Total Taxes &amp; Deductions</t>
  </si>
  <si>
    <t>Net Pay</t>
  </si>
  <si>
    <t>Overtime Rate</t>
  </si>
  <si>
    <t>Net Hourly</t>
  </si>
  <si>
    <t>Schedule</t>
  </si>
  <si>
    <t>Days Off</t>
  </si>
  <si>
    <t>Staff</t>
  </si>
  <si>
    <t>Sun</t>
  </si>
  <si>
    <t>Mon</t>
  </si>
  <si>
    <t>Tue</t>
  </si>
  <si>
    <t>Wed</t>
  </si>
  <si>
    <t>Thu</t>
  </si>
  <si>
    <t>Fri</t>
  </si>
  <si>
    <t>Sat</t>
  </si>
  <si>
    <t>A</t>
  </si>
  <si>
    <t>B</t>
  </si>
  <si>
    <t>C</t>
  </si>
  <si>
    <t>D</t>
  </si>
  <si>
    <t>E</t>
  </si>
  <si>
    <t>F</t>
  </si>
  <si>
    <t>G</t>
  </si>
  <si>
    <t>Staff Schedule</t>
  </si>
  <si>
    <t>Sun, Mon</t>
  </si>
  <si>
    <t>Mon, Tue</t>
  </si>
  <si>
    <t>Tue, Wed</t>
  </si>
  <si>
    <t>Wed, Thu</t>
  </si>
  <si>
    <t>Thu, Fri</t>
  </si>
  <si>
    <t>Fri, Sat</t>
  </si>
  <si>
    <t>Sat, Sun</t>
  </si>
  <si>
    <t>Total</t>
  </si>
  <si>
    <t>Total staff working</t>
  </si>
  <si>
    <t>Staff needed</t>
  </si>
  <si>
    <t>Revenue</t>
  </si>
  <si>
    <t>Total Revenue</t>
  </si>
  <si>
    <t>Variable Costs</t>
  </si>
  <si>
    <t>Total Variable Costs</t>
  </si>
  <si>
    <t>Fixed Costs</t>
  </si>
  <si>
    <t>Miscellaneous</t>
  </si>
  <si>
    <t>Total Fixed Costs</t>
  </si>
  <si>
    <t>Mixed Costs</t>
  </si>
  <si>
    <t>Total Mixed Costs</t>
  </si>
  <si>
    <t>Weekly Budget</t>
  </si>
  <si>
    <t>Diners per week</t>
  </si>
  <si>
    <t>Average order per diner</t>
  </si>
  <si>
    <t>Food &amp; beverage</t>
  </si>
  <si>
    <t>Supplies</t>
  </si>
  <si>
    <t>Payroll</t>
  </si>
  <si>
    <t>Rent</t>
  </si>
  <si>
    <t>Utilities</t>
  </si>
  <si>
    <t>Insurance</t>
  </si>
  <si>
    <t>Equipment lease</t>
  </si>
  <si>
    <t>Total costs</t>
  </si>
  <si>
    <t>Weekly payroll</t>
  </si>
  <si>
    <t>Weekly profit</t>
  </si>
  <si>
    <t>Solver Model</t>
  </si>
  <si>
    <t>Avg hourly pay 
per employee</t>
  </si>
  <si>
    <t>Average</t>
  </si>
  <si>
    <t>Restaurant Opening Night</t>
  </si>
  <si>
    <t>Restaurant closing fee</t>
  </si>
  <si>
    <t>Cost per person</t>
  </si>
  <si>
    <t>Number of guests</t>
  </si>
  <si>
    <t>Budget</t>
  </si>
  <si>
    <t>Row Labels</t>
  </si>
  <si>
    <t>Total_costs</t>
  </si>
  <si>
    <t>Weekly_profit</t>
  </si>
  <si>
    <t>Promotions</t>
  </si>
  <si>
    <t>Raise Prices</t>
  </si>
  <si>
    <t>$B$4:$B$5,$B$9:$B$10,$B$14:$B$</t>
  </si>
  <si>
    <t>(All)</t>
  </si>
  <si>
    <t>Diners_per_week</t>
  </si>
  <si>
    <t>Average_order</t>
  </si>
  <si>
    <t>Food_and_beverage</t>
  </si>
  <si>
    <t>Created by Your Name on 7/8/2019
Modified by Your Name on 7/8/2019</t>
  </si>
  <si>
    <t>Created by Matthew Arceneaux on 11/9/2024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</si>
  <si>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</si>
  <si>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</si>
  <si>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</si>
  <si>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</si>
  <si>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</si>
  <si>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</si>
  <si>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</si>
  <si>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Microsoft Excel 16.0 Answer Report</t>
  </si>
  <si>
    <t>Worksheet: [SC_EX365_2021_EOM9-1_MatthewArceneaux_1 (1).xlsx]Schedule</t>
  </si>
  <si>
    <t>Result: Solver found a solution.  All Constraints and optimality conditions are satisfied.</t>
  </si>
  <si>
    <t>Solver Engine</t>
  </si>
  <si>
    <t>Engine: Simplex LP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</si>
  <si>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</si>
  <si>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</si>
  <si>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</si>
  <si>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</si>
  <si>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</si>
  <si>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</si>
  <si>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</si>
  <si>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</si>
  <si>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</si>
  <si>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</si>
  <si>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</si>
  <si>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</si>
  <si>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</si>
  <si>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</si>
  <si>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</si>
  <si>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$C$15</t>
  </si>
  <si>
    <t>Weekly_payroll</t>
  </si>
  <si>
    <t>$C$4</t>
  </si>
  <si>
    <t>Sun, Mon Staff</t>
  </si>
  <si>
    <t>$C$5</t>
  </si>
  <si>
    <t>Mon, Tue Staff</t>
  </si>
  <si>
    <t>$C$6</t>
  </si>
  <si>
    <t>Tue, Wed Staff</t>
  </si>
  <si>
    <t>$C$7</t>
  </si>
  <si>
    <t>Wed, Thu Staff</t>
  </si>
  <si>
    <t>$C$8</t>
  </si>
  <si>
    <t>Thu, Fri Staff</t>
  </si>
  <si>
    <t>$C$9</t>
  </si>
  <si>
    <t>Fri, Sat Staff</t>
  </si>
  <si>
    <t>$C$10</t>
  </si>
  <si>
    <t>Sat, Sun Staff</t>
  </si>
  <si>
    <t>$D$11</t>
  </si>
  <si>
    <t>Total staff working Sun</t>
  </si>
  <si>
    <t>$D$11&gt;=$D$12</t>
  </si>
  <si>
    <t>Not Binding</t>
  </si>
  <si>
    <t>$E$11</t>
  </si>
  <si>
    <t>Total staff working Mon</t>
  </si>
  <si>
    <t>$E$11&gt;=$E$12</t>
  </si>
  <si>
    <t>$F$11</t>
  </si>
  <si>
    <t>Total staff working Tue</t>
  </si>
  <si>
    <t>$F$11&gt;=$F$12</t>
  </si>
  <si>
    <t>$G$11</t>
  </si>
  <si>
    <t>Total staff working Wed</t>
  </si>
  <si>
    <t>$G$11&gt;=$G$12</t>
  </si>
  <si>
    <t>$H$11</t>
  </si>
  <si>
    <t>Total staff working Thu</t>
  </si>
  <si>
    <t>$H$11&gt;=$H$12</t>
  </si>
  <si>
    <t>$I$11</t>
  </si>
  <si>
    <t>Total staff working Fri</t>
  </si>
  <si>
    <t>$I$11&gt;=$I$12</t>
  </si>
  <si>
    <t>$J$11</t>
  </si>
  <si>
    <t>Total staff working Sat</t>
  </si>
  <si>
    <t>$J$11&gt;=$J$12</t>
  </si>
  <si>
    <t>$C$4&lt;=8</t>
  </si>
  <si>
    <t>$C$5&lt;=8</t>
  </si>
  <si>
    <t>$C$6&lt;=8</t>
  </si>
  <si>
    <t>$C$7&lt;=8</t>
  </si>
  <si>
    <t>$C$8&lt;=8</t>
  </si>
  <si>
    <t>$C$9&lt;=8</t>
  </si>
  <si>
    <t>$C$10&lt;=8</t>
  </si>
  <si>
    <t>$C$4&gt;=2</t>
  </si>
  <si>
    <t>Binding</t>
  </si>
  <si>
    <t>$C$5&gt;=2</t>
  </si>
  <si>
    <t>$C$6&gt;=2</t>
  </si>
  <si>
    <t>$C$7&gt;=2</t>
  </si>
  <si>
    <t>$C$8&gt;=2</t>
  </si>
  <si>
    <t>$C$9&gt;=2</t>
  </si>
  <si>
    <t>$C$10&gt;=2</t>
  </si>
  <si>
    <t>$C$4:$C$10=Integer</t>
  </si>
  <si>
    <t>Report Created: 11/9/2024 6:03:51 PM</t>
  </si>
  <si>
    <t>Solution Time: 0.031 Seconds.</t>
  </si>
  <si>
    <t>Iterations: 9 Subproblems: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</si>
</sst>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25" x14ac:knownFonts="1"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10"/>
      <name val="Arial"/>
      <family val="2"/>
    </font>
    <font>
      <sz val="10"/>
      <color theme="0"/>
      <name val="Century Gothic"/>
      <family val="2"/>
    </font>
    <font>
      <sz val="10"/>
      <name val="Century Gothic"/>
      <family val="2"/>
    </font>
    <font>
      <sz val="28"/>
      <color rgb="FF0070C0"/>
      <name val="Century Gothic"/>
      <family val="2"/>
    </font>
    <font>
      <sz val="10"/>
      <color rgb="FF0070C0"/>
      <name val="Century Gothic"/>
      <family val="2"/>
    </font>
    <font>
      <sz val="11"/>
      <color rgb="FF000000"/>
      <name val="Century Gothic"/>
      <family val="2"/>
    </font>
    <font>
      <sz val="11"/>
      <color rgb="FF4B4C4C"/>
      <name val="Century Gothic"/>
      <family val="2"/>
    </font>
    <font>
      <i/>
      <sz val="10"/>
      <color rgb="FFCC6600"/>
      <name val="Century Gothic"/>
      <family val="2"/>
    </font>
    <font>
      <i/>
      <sz val="10"/>
      <name val="Century Gothic"/>
      <family val="2"/>
    </font>
    <font>
      <sz val="18"/>
      <color theme="3"/>
      <name val="Century Gothic"/>
      <family val="2"/>
      <scheme val="major"/>
    </font>
    <font>
      <sz val="22"/>
      <color theme="2"/>
      <name val="Century Gothic"/>
      <family val="2"/>
      <scheme val="major"/>
    </font>
    <font>
      <sz val="10"/>
      <color theme="1"/>
      <name val="Century Gothic"/>
      <family val="2"/>
      <scheme val="minor"/>
    </font>
    <font>
      <sz val="10"/>
      <color theme="0"/>
      <name val="Century Gothic"/>
      <family val="2"/>
      <scheme val="minor"/>
    </font>
    <font>
      <sz val="10"/>
      <name val="Century Gothic"/>
      <family val="2"/>
      <scheme val="minor"/>
    </font>
    <font>
      <b/>
      <sz val="10"/>
      <color theme="1"/>
      <name val="Century Gothic"/>
      <family val="2"/>
      <scheme val="minor"/>
    </font>
    <font>
      <sz val="16"/>
      <color theme="2"/>
      <name val="Century Gothic"/>
      <family val="2"/>
      <scheme val="major"/>
    </font>
    <font>
      <b/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2"/>
      <color indexed="9"/>
      <name val="Century Gothic"/>
      <family val="2"/>
      <scheme val="minor"/>
    </font>
    <font>
      <b/>
      <sz val="11"/>
      <color indexed="8"/>
      <name val="Century Gothic"/>
      <family val="2"/>
      <scheme val="minor"/>
    </font>
    <font>
      <b/>
      <sz val="11"/>
      <color indexed="18"/>
      <name val="Century Gothic"/>
      <family val="2"/>
      <scheme val="minor"/>
    </font>
    <font>
      <sz val="10"/>
      <color indexed="9"/>
      <name val="Century Gothic"/>
      <family val="2"/>
      <scheme val="minor"/>
    </font>
    <font>
      <sz val="8"/>
      <color theme="1"/>
      <name val="Century Gothic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2"/>
        <bgColor indexed="64"/>
      </patternFill>
    </fill>
    <fill>
      <patternFill patternType="solid">
        <fgColor rgb="FF2F2F2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4">
    <border>
      <left/>
      <right/>
      <top/>
      <bottom/>
      <diagonal/>
    </border>
    <border>
      <left/>
      <right style="thick">
        <color rgb="FF93A5B2"/>
      </right>
      <top/>
      <bottom/>
      <diagonal/>
    </border>
    <border>
      <left/>
      <right/>
      <top/>
      <bottom style="thin">
        <color rgb="FF93A5B2"/>
      </bottom>
      <diagonal/>
    </border>
    <border>
      <left/>
      <right/>
      <top/>
      <bottom style="thick">
        <color rgb="FF93A5B2"/>
      </bottom>
      <diagonal/>
    </border>
    <border>
      <left/>
      <right style="thick">
        <color rgb="FF93A5B2"/>
      </right>
      <top/>
      <bottom style="thick">
        <color rgb="FF93A5B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double">
        <color theme="2" tint="-0.499984740745262"/>
      </bottom>
      <diagonal/>
    </border>
    <border>
      <left/>
      <right/>
      <top style="thin">
        <color theme="2" tint="-0.499984740745262"/>
      </top>
      <bottom style="double">
        <color theme="2" tint="-0.499984740745262"/>
      </bottom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/>
      <right/>
      <top style="medium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5" fillId="3" borderId="0">
      <alignment vertical="top" wrapText="1"/>
    </xf>
    <xf numFmtId="0" fontId="7" fillId="3" borderId="0">
      <alignment vertical="top" wrapText="1"/>
    </xf>
    <xf numFmtId="0" fontId="11" fillId="0" borderId="0" applyNumberFormat="0" applyFill="0" applyBorder="0" applyAlignment="0" applyProtection="0"/>
    <xf numFmtId="0" fontId="18" fillId="0" borderId="16" applyNumberFormat="0" applyFill="0" applyAlignment="0" applyProtection="0"/>
    <xf numFmtId="0" fontId="19" fillId="0" borderId="0"/>
  </cellStyleXfs>
  <cellXfs count="96">
    <xf numFmtId="0" fontId="0" fillId="0" borderId="0" xfId="0"/>
    <xf numFmtId="0" fontId="4" fillId="3" borderId="1" xfId="2" applyFont="1" applyFill="1" applyBorder="1" applyAlignment="1">
      <alignment horizontal="left"/>
    </xf>
    <xf numFmtId="0" fontId="6" fillId="3" borderId="1" xfId="2" applyFont="1" applyFill="1" applyBorder="1" applyAlignment="1">
      <alignment horizontal="left" wrapText="1"/>
    </xf>
    <xf numFmtId="0" fontId="9" fillId="4" borderId="2" xfId="2" applyFont="1" applyFill="1" applyBorder="1" applyAlignment="1">
      <alignment horizontal="left"/>
    </xf>
    <xf numFmtId="0" fontId="1" fillId="2" borderId="0" xfId="1"/>
    <xf numFmtId="164" fontId="0" fillId="0" borderId="0" xfId="0" applyNumberFormat="1"/>
    <xf numFmtId="0" fontId="0" fillId="6" borderId="0" xfId="0" applyFill="1"/>
    <xf numFmtId="0" fontId="13" fillId="0" borderId="0" xfId="0" applyFont="1"/>
    <xf numFmtId="0" fontId="13" fillId="5" borderId="5" xfId="0" applyFont="1" applyFill="1" applyBorder="1" applyAlignment="1">
      <alignment horizontal="center"/>
    </xf>
    <xf numFmtId="164" fontId="13" fillId="5" borderId="5" xfId="0" applyNumberFormat="1" applyFont="1" applyFill="1" applyBorder="1"/>
    <xf numFmtId="164" fontId="16" fillId="5" borderId="0" xfId="0" applyNumberFormat="1" applyFont="1" applyFill="1"/>
    <xf numFmtId="0" fontId="13" fillId="0" borderId="5" xfId="0" applyFont="1" applyBorder="1" applyAlignment="1">
      <alignment horizontal="left" indent="1"/>
    </xf>
    <xf numFmtId="0" fontId="13" fillId="0" borderId="5" xfId="0" applyFont="1" applyBorder="1" applyAlignment="1">
      <alignment horizontal="left" wrapText="1" indent="1"/>
    </xf>
    <xf numFmtId="0" fontId="15" fillId="0" borderId="5" xfId="0" applyFont="1" applyBorder="1" applyAlignment="1">
      <alignment horizontal="left" indent="1"/>
    </xf>
    <xf numFmtId="0" fontId="14" fillId="2" borderId="0" xfId="1" applyFont="1" applyAlignment="1">
      <alignment horizontal="left" indent="1"/>
    </xf>
    <xf numFmtId="0" fontId="14" fillId="2" borderId="6" xfId="1" applyFont="1" applyBorder="1" applyAlignment="1">
      <alignment horizontal="left" indent="1"/>
    </xf>
    <xf numFmtId="0" fontId="14" fillId="2" borderId="5" xfId="1" applyFont="1" applyBorder="1" applyAlignment="1">
      <alignment horizontal="left" indent="1"/>
    </xf>
    <xf numFmtId="0" fontId="13" fillId="0" borderId="0" xfId="0" applyFont="1" applyAlignment="1">
      <alignment horizontal="left" indent="1"/>
    </xf>
    <xf numFmtId="14" fontId="13" fillId="5" borderId="5" xfId="0" applyNumberFormat="1" applyFont="1" applyFill="1" applyBorder="1" applyAlignment="1">
      <alignment horizontal="center"/>
    </xf>
    <xf numFmtId="0" fontId="13" fillId="5" borderId="7" xfId="0" applyFont="1" applyFill="1" applyBorder="1" applyAlignment="1">
      <alignment horizontal="center"/>
    </xf>
    <xf numFmtId="0" fontId="0" fillId="3" borderId="5" xfId="0" applyFill="1" applyBorder="1"/>
    <xf numFmtId="164" fontId="0" fillId="3" borderId="5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0" fontId="0" fillId="5" borderId="5" xfId="0" applyFill="1" applyBorder="1"/>
    <xf numFmtId="164" fontId="0" fillId="5" borderId="5" xfId="0" applyNumberFormat="1" applyFill="1" applyBorder="1" applyAlignment="1">
      <alignment horizontal="center"/>
    </xf>
    <xf numFmtId="164" fontId="0" fillId="5" borderId="7" xfId="0" applyNumberFormat="1" applyFill="1" applyBorder="1" applyAlignment="1">
      <alignment horizontal="center"/>
    </xf>
    <xf numFmtId="164" fontId="0" fillId="3" borderId="14" xfId="0" applyNumberFormat="1" applyFill="1" applyBorder="1"/>
    <xf numFmtId="165" fontId="0" fillId="0" borderId="0" xfId="0" applyNumberFormat="1"/>
    <xf numFmtId="0" fontId="18" fillId="0" borderId="16" xfId="6"/>
    <xf numFmtId="165" fontId="18" fillId="0" borderId="16" xfId="6" applyNumberFormat="1"/>
    <xf numFmtId="0" fontId="0" fillId="0" borderId="6" xfId="0" applyBorder="1"/>
    <xf numFmtId="165" fontId="0" fillId="0" borderId="7" xfId="0" applyNumberFormat="1" applyBorder="1"/>
    <xf numFmtId="0" fontId="0" fillId="7" borderId="6" xfId="0" applyFill="1" applyBorder="1"/>
    <xf numFmtId="165" fontId="0" fillId="7" borderId="7" xfId="0" applyNumberFormat="1" applyFill="1" applyBorder="1"/>
    <xf numFmtId="164" fontId="0" fillId="3" borderId="10" xfId="0" applyNumberFormat="1" applyFill="1" applyBorder="1" applyAlignment="1">
      <alignment horizontal="center"/>
    </xf>
    <xf numFmtId="1" fontId="0" fillId="0" borderId="0" xfId="0" applyNumberFormat="1"/>
    <xf numFmtId="0" fontId="2" fillId="0" borderId="0" xfId="2"/>
    <xf numFmtId="0" fontId="4" fillId="3" borderId="0" xfId="2" applyFont="1" applyFill="1" applyAlignment="1">
      <alignment horizontal="left"/>
    </xf>
    <xf numFmtId="0" fontId="4" fillId="3" borderId="0" xfId="2" applyFont="1" applyFill="1" applyAlignment="1">
      <alignment horizontal="right"/>
    </xf>
    <xf numFmtId="0" fontId="8" fillId="3" borderId="0" xfId="4" applyFont="1" applyAlignment="1">
      <alignment horizontal="left" vertical="top" wrapText="1"/>
    </xf>
    <xf numFmtId="0" fontId="2" fillId="0" borderId="0" xfId="2" applyAlignment="1">
      <alignment wrapText="1"/>
    </xf>
    <xf numFmtId="0" fontId="5" fillId="3" borderId="0" xfId="3" applyAlignment="1">
      <alignment horizontal="left" vertical="top" wrapText="1"/>
    </xf>
    <xf numFmtId="0" fontId="19" fillId="0" borderId="0" xfId="7"/>
    <xf numFmtId="0" fontId="4" fillId="0" borderId="0" xfId="2" applyFont="1" applyAlignment="1">
      <alignment vertical="center"/>
    </xf>
    <xf numFmtId="0" fontId="3" fillId="0" borderId="0" xfId="2" applyFont="1" applyAlignment="1">
      <alignment horizontal="left" vertical="center" indent="7"/>
    </xf>
    <xf numFmtId="0" fontId="3" fillId="0" borderId="1" xfId="2" applyFont="1" applyBorder="1" applyAlignment="1">
      <alignment horizontal="left" vertical="center" indent="7"/>
    </xf>
    <xf numFmtId="0" fontId="10" fillId="3" borderId="0" xfId="2" applyFont="1" applyFill="1" applyAlignment="1">
      <alignment horizontal="center" vertical="center" wrapText="1"/>
    </xf>
    <xf numFmtId="0" fontId="10" fillId="3" borderId="1" xfId="2" applyFont="1" applyFill="1" applyBorder="1" applyAlignment="1">
      <alignment horizontal="center" vertical="center" wrapText="1"/>
    </xf>
    <xf numFmtId="0" fontId="10" fillId="3" borderId="3" xfId="2" applyFont="1" applyFill="1" applyBorder="1" applyAlignment="1">
      <alignment horizontal="center" vertical="center" wrapText="1"/>
    </xf>
    <xf numFmtId="0" fontId="10" fillId="3" borderId="4" xfId="2" applyFont="1" applyFill="1" applyBorder="1" applyAlignment="1">
      <alignment horizontal="center" vertical="center" wrapText="1"/>
    </xf>
    <xf numFmtId="0" fontId="12" fillId="6" borderId="0" xfId="5" applyFont="1" applyFill="1" applyAlignment="1">
      <alignment horizontal="left" vertical="center" indent="8"/>
    </xf>
    <xf numFmtId="0" fontId="17" fillId="6" borderId="8" xfId="5" applyFont="1" applyFill="1" applyBorder="1" applyAlignment="1">
      <alignment horizontal="center" vertical="center"/>
    </xf>
    <xf numFmtId="0" fontId="0" fillId="5" borderId="5" xfId="0" applyFill="1" applyBorder="1" applyAlignment="1">
      <alignment horizontal="right"/>
    </xf>
    <xf numFmtId="0" fontId="0" fillId="3" borderId="10" xfId="0" applyFill="1" applyBorder="1" applyAlignment="1">
      <alignment horizontal="right"/>
    </xf>
    <xf numFmtId="0" fontId="12" fillId="6" borderId="0" xfId="5" applyFont="1" applyFill="1" applyAlignment="1">
      <alignment horizontal="left" vertical="center" indent="13"/>
    </xf>
    <xf numFmtId="0" fontId="12" fillId="6" borderId="0" xfId="5" applyFont="1" applyFill="1" applyAlignment="1">
      <alignment horizontal="center" vertical="center"/>
    </xf>
    <xf numFmtId="0" fontId="0" fillId="3" borderId="13" xfId="0" applyFill="1" applyBorder="1" applyAlignment="1">
      <alignment horizontal="right"/>
    </xf>
    <xf numFmtId="0" fontId="0" fillId="5" borderId="15" xfId="0" applyFill="1" applyBorder="1" applyAlignment="1">
      <alignment horizontal="right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ill="1" applyBorder="1" applyAlignment="1"/>
    <xf numFmtId="165" fontId="0" fillId="0" borderId="0" xfId="0" applyNumberFormat="1" applyFill="1" applyBorder="1" applyAlignment="1"/>
    <xf numFmtId="165" fontId="0" fillId="0" borderId="18" xfId="0" applyNumberFormat="1" applyFill="1" applyBorder="1" applyAlignment="1"/>
    <xf numFmtId="0" fontId="20" fillId="8" borderId="19" xfId="0" applyFont="1" applyFill="1" applyBorder="1" applyAlignment="1">
      <alignment horizontal="left"/>
    </xf>
    <xf numFmtId="0" fontId="20" fillId="8" borderId="17" xfId="0" applyFont="1" applyFill="1" applyBorder="1" applyAlignment="1">
      <alignment horizontal="left"/>
    </xf>
    <xf numFmtId="0" fontId="0" fillId="0" borderId="20" xfId="0" applyFill="1" applyBorder="1" applyAlignment="1"/>
    <xf numFmtId="0" fontId="21" fillId="9" borderId="0" xfId="0" applyFont="1" applyFill="1" applyBorder="1" applyAlignment="1">
      <alignment horizontal="left"/>
    </xf>
    <xf numFmtId="0" fontId="22" fillId="9" borderId="20" xfId="0" applyFont="1" applyFill="1" applyBorder="1" applyAlignment="1">
      <alignment horizontal="left"/>
    </xf>
    <xf numFmtId="0" fontId="21" fillId="9" borderId="18" xfId="0" applyFont="1" applyFill="1" applyBorder="1" applyAlignment="1">
      <alignment horizontal="left"/>
    </xf>
    <xf numFmtId="0" fontId="23" fillId="8" borderId="17" xfId="0" applyFont="1" applyFill="1" applyBorder="1" applyAlignment="1">
      <alignment horizontal="right"/>
    </xf>
    <xf numFmtId="0" fontId="23" fillId="8" borderId="19" xfId="0" applyFont="1" applyFill="1" applyBorder="1" applyAlignment="1">
      <alignment horizontal="right"/>
    </xf>
    <xf numFmtId="0" fontId="0" fillId="10" borderId="0" xfId="0" applyFill="1" applyBorder="1" applyAlignment="1"/>
    <xf numFmtId="165" fontId="0" fillId="10" borderId="0" xfId="0" applyNumberFormat="1" applyFill="1" applyBorder="1" applyAlignment="1"/>
    <xf numFmtId="0" fontId="24" fillId="0" borderId="0" xfId="0" applyFont="1" applyFill="1" applyBorder="1" applyAlignment="1">
      <alignment vertical="top" wrapText="1"/>
    </xf>
    <xf numFmtId="0" fontId="18" fillId="0" borderId="0" xfId="0" applyFont="1"/>
    <xf numFmtId="0" fontId="0" fillId="0" borderId="22" xfId="0" applyFill="1" applyBorder="1" applyAlignment="1"/>
    <xf numFmtId="0" fontId="0" fillId="0" borderId="23" xfId="0" applyFill="1" applyBorder="1" applyAlignment="1"/>
    <xf numFmtId="0" fontId="22" fillId="0" borderId="21" xfId="0" applyFont="1" applyFill="1" applyBorder="1" applyAlignment="1">
      <alignment horizontal="center"/>
    </xf>
    <xf numFmtId="164" fontId="0" fillId="0" borderId="22" xfId="0" applyNumberFormat="1" applyFill="1" applyBorder="1" applyAlignment="1"/>
    <xf numFmtId="0" fontId="0" fillId="0" borderId="23" xfId="0" applyNumberFormat="1" applyFill="1" applyBorder="1" applyAlignment="1"/>
    <xf numFmtId="0" fontId="0" fillId="0" borderId="22" xfId="0" applyNumberFormat="1" applyFill="1" applyBorder="1" applyAlignment="1"/>
    <xf numFmtId="164" fontId="0" fillId="0" borderId="0" xfId="0" applyNumberFormat="1"/>
    <xf numFmtId="0" fontId="1" fillId="2" borderId="0" xfId="1" applyAlignment="1">
      <alignment horizontal="center"/>
    </xf>
    <xf numFmtId="0" fontId="1" fillId="2" borderId="0" xfId="1" applyAlignment="1">
      <alignment horizontal="center" vertical="center"/>
    </xf>
    <xf numFmtId="0" fontId="0" fillId="5" borderId="5" xfId="0" applyFill="1" applyBorder="1"/>
    <xf numFmtId="0" fontId="0" fillId="5" borderId="5" xfId="0" applyFill="1" applyBorder="1" applyAlignment="1">
      <alignment horizontal="center"/>
    </xf>
    <xf numFmtId="0" fontId="0" fillId="5" borderId="5" xfId="0" applyFill="1" applyBorder="1" applyAlignment="1">
      <alignment horizontal="left"/>
    </xf>
    <xf numFmtId="0" fontId="0" fillId="5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7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1" xfId="0" applyFill="1" applyBorder="1" applyAlignment="1">
      <alignment horizontal="left"/>
    </xf>
    <xf numFmtId="0" fontId="0" fillId="5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</cellXfs>
  <cellStyles count="8">
    <cellStyle name="Accent1" xfId="1" builtinId="29"/>
    <cellStyle name="Normal" xfId="0" builtinId="0"/>
    <cellStyle name="Normal 2 2" xfId="2" xr:uid="{00000000-0005-0000-0000-000002000000}"/>
    <cellStyle name="Normal 3 2" xfId="7" xr:uid="{2FFE6B02-E974-4F08-9E86-0910FA5D4DA3}"/>
    <cellStyle name="Student Name" xfId="3" xr:uid="{00000000-0005-0000-0000-000003000000}"/>
    <cellStyle name="Submission" xfId="4" xr:uid="{00000000-0005-0000-0000-000004000000}"/>
    <cellStyle name="Title" xfId="5" builtinId="15"/>
    <cellStyle name="Total" xfId="6" builtinId="25"/>
  </cellStyles>
  <dxfs count="0"/>
  <tableStyles count="0" defaultTableStyle="TableStyleMedium2" defaultPivotStyle="PivotStyleLight16"/>
  <colors>
    <mruColors>
      <color rgb="FF2F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1</xdr:row>
      <xdr:rowOff>30480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51C9293-257A-4002-A73F-1F330361A357}"/>
            </a:ext>
          </a:extLst>
        </xdr:cNvPr>
        <xdr:cNvGrpSpPr>
          <a:grpSpLocks noChangeAspect="1"/>
        </xdr:cNvGrpSpPr>
      </xdr:nvGrpSpPr>
      <xdr:grpSpPr>
        <a:xfrm>
          <a:off x="0" y="0"/>
          <a:ext cx="7848600" cy="563880"/>
          <a:chOff x="6987540" y="0"/>
          <a:chExt cx="6377940" cy="514244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C85D0AD9-3485-4DE8-9410-4CA15EE263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87540" y="0"/>
            <a:ext cx="6377940" cy="514244"/>
          </a:xfrm>
          <a:prstGeom prst="rect">
            <a:avLst/>
          </a:prstGeom>
        </xdr:spPr>
      </xdr:pic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C8BB902E-7A9E-46F4-A4FD-D56E88F964CE}"/>
              </a:ext>
            </a:extLst>
          </xdr:cNvPr>
          <xdr:cNvSpPr/>
        </xdr:nvSpPr>
        <xdr:spPr>
          <a:xfrm>
            <a:off x="7048500" y="0"/>
            <a:ext cx="5280660" cy="46482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lvl="0" algn="l"/>
            <a:r>
              <a:rPr lang="en-US" sz="1000" b="0">
                <a:latin typeface="Century Gothic" panose="020B0502020202020204" pitchFamily="34" charset="0"/>
              </a:rPr>
              <a:t>Shelly Cashman Excel 365/2021 | Module 9: End of Module Project 1</a:t>
            </a:r>
            <a:endParaRPr lang="en-US" sz="1000">
              <a:latin typeface="Century Gothic" panose="020B0502020202020204" pitchFamily="34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62681</xdr:rowOff>
    </xdr:from>
    <xdr:to>
      <xdr:col>1</xdr:col>
      <xdr:colOff>428625</xdr:colOff>
      <xdr:row>0</xdr:row>
      <xdr:rowOff>775519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681"/>
          <a:ext cx="1371600" cy="7128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62681</xdr:rowOff>
    </xdr:from>
    <xdr:to>
      <xdr:col>0</xdr:col>
      <xdr:colOff>1371600</xdr:colOff>
      <xdr:row>0</xdr:row>
      <xdr:rowOff>775519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681"/>
          <a:ext cx="1371600" cy="71283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76200</xdr:rowOff>
    </xdr:from>
    <xdr:to>
      <xdr:col>1</xdr:col>
      <xdr:colOff>666750</xdr:colOff>
      <xdr:row>0</xdr:row>
      <xdr:rowOff>789038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76200"/>
          <a:ext cx="1371600" cy="71283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schwartz\Desktop\Task%20Remediation\Illo\My%20PC%20(MABOSJSCHWAR-L2)\Desktop\SAM_365_Desktop\Excel\Shelly%20Cashman\EOM\SC_EX365_EOM4-2\SC_EX365_EOM4-2_FirstLastName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shboard"/>
      <sheetName val="Traditional IRA"/>
      <sheetName val="Salary"/>
      <sheetName val="Portfolio"/>
    </sheetNames>
    <sheetDataSet>
      <sheetData sheetId="0" refreshError="1"/>
      <sheetData sheetId="1">
        <row r="4">
          <cell r="D4">
            <v>85000</v>
          </cell>
        </row>
        <row r="5">
          <cell r="D5">
            <v>7.2499999999999995E-2</v>
          </cell>
        </row>
      </sheetData>
      <sheetData sheetId="2" refreshError="1"/>
      <sheetData sheetId="3" refreshError="1"/>
    </sheetDataSet>
  </externalBook>
</externalLink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tthew Arceneaux" refreshedDate="45605.73233726852" createdVersion="8" refreshedVersion="8" minRefreshableVersion="3" recordCount="2" xr:uid="{03E24031-378E-40C2-8046-5690604854E8}">
  <cacheSource type="scenario"/>
  <cacheFields count="4">
    <cacheField name="$B$4:$B$5,$B$9:$B$10,$B$14:$B$18" numFmtId="0">
      <sharedItems containsNonDate="0" count="2">
        <s v="Promotions"/>
        <s v="Raise Prices"/>
      </sharedItems>
    </cacheField>
    <cacheField name="$B$4:$B$5,$B$9:$B$10,$B$14:$B$" numFmtId="0">
      <sharedItems containsNonDate="0" count="2">
        <s v="Your Name"/>
        <s v="Matthew Arceneaux"/>
      </sharedItems>
    </cacheField>
    <cacheField name="res Total_costs" numFmtId="0">
      <sharedItems containsSemiMixedTypes="0" containsNonDate="0" containsString="0" containsNumber="1" containsInteger="1" minValue="14030" maxValue="14155" count="2">
        <n v="14155"/>
        <n v="14030"/>
      </sharedItems>
    </cacheField>
    <cacheField name="res Weekly_profit" numFmtId="0">
      <sharedItems containsSemiMixedTypes="0" containsNonDate="0" containsString="0" containsNumber="1" containsInteger="1" minValue="2015" maxValue="2770" count="2">
        <n v="2015"/>
        <n v="277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4156BC-B8D3-4CA3-8841-EE754760E6CC}" name="PivotTable1" cacheId="0" applyNumberFormats="0" applyBorderFormats="0" applyFontFormats="0" applyPatternFormats="0" applyAlignmentFormats="0" applyWidthHeightFormats="1" dataCaption="Result Cells" updatedVersion="8" minRefreshableVersion="3" useAutoFormatting="1" rowGrandTotals="0" colGrandTotals="0" itemPrintTitles="1" createdVersion="8" indent="0" outline="1" outlineData="1" multipleFieldFilters="0" fieldListSortAscending="1">
  <location ref="A3:C5" firstHeaderRow="0" firstDataRow="1" firstDataCol="1" rowPageCount="1" colPageCount="1"/>
  <pivotFields count="4"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dataField="1" showAll="0"/>
    <pivotField dataField="1" showAll="0"/>
  </pivotFields>
  <rowFields count="1">
    <field x="0"/>
  </rowFields>
  <rowItems count="2">
    <i>
      <x/>
    </i>
    <i>
      <x v="1"/>
    </i>
  </rowItems>
  <colFields count="1">
    <field x="-2"/>
  </colFields>
  <colItems count="2">
    <i>
      <x/>
    </i>
    <i i="1">
      <x v="1"/>
    </i>
  </colItems>
  <pageFields count="1">
    <pageField fld="1" hier="-1"/>
  </pageFields>
  <dataFields count="2">
    <dataField name="Total_costs" fld="2" baseField="0" baseItem="0" numFmtId="165"/>
    <dataField name="Weekly_profit" fld="3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">
  <a:themeElements>
    <a:clrScheme name="Ion">
      <a:dk1>
        <a:sysClr val="windowText" lastClr="000000"/>
      </a:dk1>
      <a:lt1>
        <a:sysClr val="window" lastClr="FFFFFF"/>
      </a:lt1>
      <a:dk2>
        <a:srgbClr val="1E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4849A"/>
      </a:accent5>
      <a:accent6>
        <a:srgbClr val="9E5E9B"/>
      </a:accent6>
      <a:hlink>
        <a:srgbClr val="58C1BA"/>
      </a:hlink>
      <a:folHlink>
        <a:srgbClr val="9DFFCB"/>
      </a:folHlink>
    </a:clrScheme>
    <a:fontScheme name="Ion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085AE-BEAF-4D13-9564-FDF2101A0EF6}">
  <dimension ref="A1:C11"/>
  <sheetViews>
    <sheetView showGridLines="0" zoomScaleNormal="100" workbookViewId="0">
      <selection sqref="A1:C1"/>
    </sheetView>
  </sheetViews>
  <sheetFormatPr defaultColWidth="7.75" defaultRowHeight="12.75" x14ac:dyDescent="0.2"/>
  <cols>
    <col min="1" max="1" width="7.5" style="37" customWidth="1"/>
    <col min="2" max="2" width="92.375" style="37" customWidth="1"/>
    <col min="3" max="3" width="3.125" style="37" customWidth="1"/>
    <col min="4" max="16384" width="7.75" style="37"/>
  </cols>
  <sheetData>
    <row r="1" spans="1:3" ht="42" customHeight="1" x14ac:dyDescent="0.2">
      <c r="A1" s="45"/>
      <c r="B1" s="45"/>
      <c r="C1" s="46"/>
    </row>
    <row r="2" spans="1:3" ht="5.0999999999999996" customHeight="1" x14ac:dyDescent="0.3">
      <c r="A2" s="44"/>
      <c r="B2" s="43"/>
      <c r="C2" s="1"/>
    </row>
    <row r="3" spans="1:3" s="41" customFormat="1" ht="34.5" x14ac:dyDescent="0.25">
      <c r="A3" s="38"/>
      <c r="B3" s="42" t="s">
        <v>14</v>
      </c>
      <c r="C3" s="2"/>
    </row>
    <row r="4" spans="1:3" ht="16.5" x14ac:dyDescent="0.25">
      <c r="A4" s="38"/>
      <c r="B4" s="40" t="s">
        <v>3</v>
      </c>
      <c r="C4" s="1"/>
    </row>
    <row r="5" spans="1:3" ht="15.75" customHeight="1" x14ac:dyDescent="0.25">
      <c r="A5" s="38"/>
      <c r="B5" s="38"/>
      <c r="C5" s="1"/>
    </row>
    <row r="6" spans="1:3" ht="13.5" x14ac:dyDescent="0.25">
      <c r="A6" s="39" t="s">
        <v>0</v>
      </c>
      <c r="B6" s="3" t="s">
        <v>1</v>
      </c>
      <c r="C6" s="1"/>
    </row>
    <row r="7" spans="1:3" ht="13.5" x14ac:dyDescent="0.25">
      <c r="A7" s="38"/>
      <c r="B7" s="38"/>
      <c r="C7" s="1"/>
    </row>
    <row r="8" spans="1:3" x14ac:dyDescent="0.2">
      <c r="A8" s="47" t="s">
        <v>2</v>
      </c>
      <c r="B8" s="47"/>
      <c r="C8" s="48"/>
    </row>
    <row r="9" spans="1:3" x14ac:dyDescent="0.2">
      <c r="A9" s="47"/>
      <c r="B9" s="47"/>
      <c r="C9" s="48"/>
    </row>
    <row r="10" spans="1:3" ht="13.5" thickBot="1" x14ac:dyDescent="0.25">
      <c r="A10" s="49"/>
      <c r="B10" s="49"/>
      <c r="C10" s="50"/>
    </row>
    <row r="11" spans="1:3" ht="13.5" thickTop="1" x14ac:dyDescent="0.2"/>
  </sheetData>
  <mergeCells count="2">
    <mergeCell ref="A1:C1"/>
    <mergeCell ref="A8:C10"/>
  </mergeCells>
  <dataValidations count="2">
    <dataValidation allowBlank="1" showInputMessage="1" showErrorMessage="1" error="                                                                " sqref="J3" xr:uid="{F0D44A71-D648-4D1A-8288-C50F62DE5824}"/>
    <dataValidation allowBlank="1" error="pavI8MeUFtEyxX2I4tkydc22020d-2044-44ec-8964-a69ca35ce9fa" sqref="A1:C2 A3:C3 A4:C11" xr:uid="{00000000-0002-0000-0000-000001000000}"/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tabSelected="1" workbookViewId="0">
      <selection activeCell="E4" sqref="E4"/>
    </sheetView>
  </sheetViews>
  <sheetFormatPr defaultRowHeight="16.5" x14ac:dyDescent="0.3"/>
  <cols>
    <col min="1" max="1" width="12.375" bestFit="1" customWidth="1"/>
    <col min="2" max="2" width="10.125" bestFit="1" customWidth="1"/>
    <col min="3" max="3" width="14.875" bestFit="1" customWidth="1"/>
    <col min="4" max="4" width="17.875" bestFit="1" customWidth="1"/>
    <col min="5" max="5" width="15.125" bestFit="1" customWidth="1"/>
    <col min="6" max="6" width="11.375" bestFit="1" customWidth="1"/>
  </cols>
  <sheetData>
    <row r="1" spans="1:7" ht="66.75" customHeight="1" x14ac:dyDescent="0.3">
      <c r="A1" s="6"/>
      <c r="B1" s="51" t="s">
        <v>40</v>
      </c>
      <c r="C1" s="51"/>
      <c r="D1" s="51"/>
      <c r="E1" s="51"/>
      <c r="F1" s="51"/>
    </row>
    <row r="3" spans="1:7" x14ac:dyDescent="0.3">
      <c r="A3" s="4" t="s">
        <v>4</v>
      </c>
      <c r="B3" s="4" t="s">
        <v>5</v>
      </c>
      <c r="C3" s="4" t="s">
        <v>6</v>
      </c>
      <c r="D3" s="4" t="s">
        <v>7</v>
      </c>
      <c r="E3" s="4" t="s">
        <v>23</v>
      </c>
      <c r="F3" s="4" t="s">
        <v>24</v>
      </c>
    </row>
    <row r="4" spans="1:7" x14ac:dyDescent="0.3">
      <c r="A4" s="24" t="s">
        <v>15</v>
      </c>
      <c r="B4" s="24" t="s">
        <v>8</v>
      </c>
      <c r="C4" s="24" t="s">
        <v>9</v>
      </c>
      <c r="D4" s="24" t="s">
        <v>25</v>
      </c>
      <c r="E4" s="25">
        <v>15</v>
      </c>
      <c r="F4" s="26">
        <f>E4*7.5</f>
        <v>112.5</v>
      </c>
      <c r="G4" s="5"/>
    </row>
    <row r="5" spans="1:7" x14ac:dyDescent="0.3">
      <c r="A5" s="20" t="s">
        <v>16</v>
      </c>
      <c r="B5" s="20" t="s">
        <v>10</v>
      </c>
      <c r="C5" s="20" t="s">
        <v>11</v>
      </c>
      <c r="D5" s="20" t="s">
        <v>26</v>
      </c>
      <c r="E5" s="21">
        <v>18.5</v>
      </c>
      <c r="F5" s="22">
        <f t="shared" ref="F5:F11" si="0">E5*7.5</f>
        <v>138.75</v>
      </c>
    </row>
    <row r="6" spans="1:7" x14ac:dyDescent="0.3">
      <c r="A6" s="24" t="s">
        <v>17</v>
      </c>
      <c r="B6" s="24" t="s">
        <v>12</v>
      </c>
      <c r="C6" s="24" t="s">
        <v>13</v>
      </c>
      <c r="D6" s="24" t="s">
        <v>27</v>
      </c>
      <c r="E6" s="25">
        <v>20</v>
      </c>
      <c r="F6" s="26">
        <f t="shared" si="0"/>
        <v>150</v>
      </c>
    </row>
    <row r="7" spans="1:7" x14ac:dyDescent="0.3">
      <c r="A7" s="20" t="s">
        <v>18</v>
      </c>
      <c r="B7" s="20" t="s">
        <v>32</v>
      </c>
      <c r="C7" s="20" t="s">
        <v>28</v>
      </c>
      <c r="D7" s="20" t="s">
        <v>29</v>
      </c>
      <c r="E7" s="21">
        <v>15</v>
      </c>
      <c r="F7" s="22">
        <f t="shared" si="0"/>
        <v>112.5</v>
      </c>
    </row>
    <row r="8" spans="1:7" x14ac:dyDescent="0.3">
      <c r="A8" s="24" t="s">
        <v>19</v>
      </c>
      <c r="B8" s="24" t="s">
        <v>30</v>
      </c>
      <c r="C8" s="24" t="s">
        <v>31</v>
      </c>
      <c r="D8" s="24" t="s">
        <v>25</v>
      </c>
      <c r="E8" s="25">
        <v>15</v>
      </c>
      <c r="F8" s="26">
        <f t="shared" si="0"/>
        <v>112.5</v>
      </c>
    </row>
    <row r="9" spans="1:7" x14ac:dyDescent="0.3">
      <c r="A9" s="20" t="s">
        <v>20</v>
      </c>
      <c r="B9" s="20" t="s">
        <v>33</v>
      </c>
      <c r="C9" s="20" t="s">
        <v>34</v>
      </c>
      <c r="D9" s="20" t="s">
        <v>25</v>
      </c>
      <c r="E9" s="21">
        <v>15</v>
      </c>
      <c r="F9" s="22">
        <f t="shared" si="0"/>
        <v>112.5</v>
      </c>
    </row>
    <row r="10" spans="1:7" x14ac:dyDescent="0.3">
      <c r="A10" s="24" t="s">
        <v>21</v>
      </c>
      <c r="B10" s="24" t="s">
        <v>36</v>
      </c>
      <c r="C10" s="24" t="s">
        <v>35</v>
      </c>
      <c r="D10" s="24" t="s">
        <v>37</v>
      </c>
      <c r="E10" s="25">
        <v>13.5</v>
      </c>
      <c r="F10" s="26">
        <f t="shared" si="0"/>
        <v>101.25</v>
      </c>
    </row>
    <row r="11" spans="1:7" x14ac:dyDescent="0.3">
      <c r="A11" s="20" t="s">
        <v>22</v>
      </c>
      <c r="B11" s="20" t="s">
        <v>38</v>
      </c>
      <c r="C11" s="20" t="s">
        <v>39</v>
      </c>
      <c r="D11" s="20" t="s">
        <v>25</v>
      </c>
      <c r="E11" s="21">
        <v>15</v>
      </c>
      <c r="F11" s="22">
        <f t="shared" si="0"/>
        <v>112.5</v>
      </c>
    </row>
    <row r="12" spans="1:7" x14ac:dyDescent="0.3">
      <c r="A12" s="53" t="s">
        <v>87</v>
      </c>
      <c r="B12" s="53"/>
      <c r="C12" s="53"/>
      <c r="D12" s="53"/>
      <c r="E12" s="25">
        <f>SUM(E4:E11)</f>
        <v>127</v>
      </c>
      <c r="F12" s="26">
        <f>SUM(F4:F10)</f>
        <v>840</v>
      </c>
      <c r="G12" s="5"/>
    </row>
    <row r="13" spans="1:7" ht="17.25" thickBot="1" x14ac:dyDescent="0.35">
      <c r="A13" s="54" t="s">
        <v>114</v>
      </c>
      <c r="B13" s="54"/>
      <c r="C13" s="54"/>
      <c r="D13" s="54"/>
      <c r="E13" s="35">
        <f>AVERAGE(E4:E11)</f>
        <v>15.875</v>
      </c>
      <c r="F13" s="23">
        <f>AVERAGE(F4:F11)</f>
        <v>119.0625</v>
      </c>
    </row>
    <row r="14" spans="1:7" ht="17.25" thickTop="1" x14ac:dyDescent="0.3"/>
    <row r="15" spans="1:7" ht="31.5" customHeight="1" x14ac:dyDescent="0.3">
      <c r="A15" s="52" t="s">
        <v>41</v>
      </c>
      <c r="B15" s="52"/>
      <c r="C15" s="52"/>
      <c r="D15" s="52"/>
      <c r="E15" s="52"/>
      <c r="F15" s="52"/>
    </row>
    <row r="16" spans="1:7" x14ac:dyDescent="0.3">
      <c r="A16" s="15" t="s">
        <v>42</v>
      </c>
      <c r="B16" s="18">
        <v>44287</v>
      </c>
      <c r="C16" s="16" t="s">
        <v>43</v>
      </c>
      <c r="D16" s="8" t="s">
        <v>44</v>
      </c>
      <c r="E16" s="16" t="s">
        <v>4</v>
      </c>
      <c r="F16" s="19" t="s">
        <v>17</v>
      </c>
    </row>
    <row r="17" spans="1:6" ht="9" customHeight="1" x14ac:dyDescent="0.3">
      <c r="A17" s="7"/>
      <c r="B17" s="7"/>
      <c r="C17" s="7"/>
      <c r="D17" s="7"/>
      <c r="E17" s="7"/>
      <c r="F17" s="7"/>
    </row>
    <row r="18" spans="1:6" ht="18" customHeight="1" x14ac:dyDescent="0.3">
      <c r="A18" s="11" t="s">
        <v>45</v>
      </c>
      <c r="B18" s="8">
        <v>1</v>
      </c>
      <c r="C18" s="11" t="s">
        <v>50</v>
      </c>
      <c r="D18" s="8">
        <v>4</v>
      </c>
      <c r="E18" s="11" t="s">
        <v>54</v>
      </c>
      <c r="F18" s="8">
        <v>35</v>
      </c>
    </row>
    <row r="19" spans="1:6" ht="18" customHeight="1" x14ac:dyDescent="0.3">
      <c r="A19" s="11" t="s">
        <v>46</v>
      </c>
      <c r="B19" s="9">
        <f>E6</f>
        <v>20</v>
      </c>
      <c r="C19" s="11" t="s">
        <v>60</v>
      </c>
      <c r="D19" s="9">
        <v>0</v>
      </c>
      <c r="E19" s="11" t="s">
        <v>55</v>
      </c>
      <c r="F19" s="8">
        <v>0</v>
      </c>
    </row>
    <row r="20" spans="1:6" ht="18" customHeight="1" x14ac:dyDescent="0.3">
      <c r="A20" s="11" t="s">
        <v>48</v>
      </c>
      <c r="B20" s="9">
        <v>37.28</v>
      </c>
      <c r="C20" s="13" t="s">
        <v>51</v>
      </c>
      <c r="D20" s="9">
        <v>156.80000000000001</v>
      </c>
      <c r="E20" s="11" t="s">
        <v>56</v>
      </c>
      <c r="F20" s="8">
        <v>0</v>
      </c>
    </row>
    <row r="21" spans="1:6" ht="18" customHeight="1" x14ac:dyDescent="0.3">
      <c r="A21" s="11" t="s">
        <v>49</v>
      </c>
      <c r="B21" s="9">
        <v>8.1199999999999992</v>
      </c>
      <c r="C21" s="11" t="s">
        <v>52</v>
      </c>
      <c r="D21" s="9">
        <v>15.78</v>
      </c>
      <c r="E21" s="11" t="s">
        <v>57</v>
      </c>
      <c r="F21" s="9">
        <f>E6*F18</f>
        <v>700</v>
      </c>
    </row>
    <row r="22" spans="1:6" ht="36" customHeight="1" x14ac:dyDescent="0.3">
      <c r="A22" s="12" t="s">
        <v>47</v>
      </c>
      <c r="B22" s="9">
        <v>15</v>
      </c>
      <c r="C22" s="12" t="s">
        <v>53</v>
      </c>
      <c r="D22" s="9">
        <v>0</v>
      </c>
      <c r="E22" s="12" t="s">
        <v>58</v>
      </c>
      <c r="F22" s="9">
        <f>SUM(B20:B22)+SUM(D20:D22)</f>
        <v>232.98000000000002</v>
      </c>
    </row>
    <row r="23" spans="1:6" x14ac:dyDescent="0.3">
      <c r="A23" s="7"/>
      <c r="B23" s="7"/>
      <c r="C23" s="7"/>
      <c r="D23" s="7"/>
      <c r="E23" s="14" t="s">
        <v>59</v>
      </c>
      <c r="F23" s="10">
        <f>F21-F22</f>
        <v>467.02</v>
      </c>
    </row>
    <row r="25" spans="1:6" x14ac:dyDescent="0.3">
      <c r="E25" s="17" t="s">
        <v>61</v>
      </c>
      <c r="F25" s="5">
        <f>F23/F18</f>
        <v>13.343428571428571</v>
      </c>
    </row>
  </sheetData>
  <mergeCells count="4">
    <mergeCell ref="B1:F1"/>
    <mergeCell ref="A15:F15"/>
    <mergeCell ref="A12:D12"/>
    <mergeCell ref="A13:D13"/>
  </mergeCells>
  <dataValidations count="1">
    <dataValidation type="decimal" allowBlank="1" showInputMessage="1" showErrorMessage="1" errorTitle="Invalid Wage" error="Confirm the hourly wage." promptTitle="Hourly Wage" prompt="Enter a number from 10 to 20." sqref="E4:E11" xr:uid="{CF368538-267B-451B-B585-9C6D94B3E280}">
      <formula1>10</formula1>
      <formula2>20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13AD-AC2C-4056-AAA3-56FD700F9AC0}">
  <sheetPr>
    <outlinePr summaryBelow="0"/>
  </sheetPr>
  <dimension ref="B1:F19"/>
  <sheetViews>
    <sheetView showGridLines="0" workbookViewId="0"/>
  </sheetViews>
  <sheetFormatPr defaultRowHeight="16.5" outlineLevelRow="1" outlineLevelCol="1" x14ac:dyDescent="0.3"/>
  <cols>
    <col min="3" max="3" width="20.5" bestFit="1" customWidth="1"/>
    <col min="4" max="6" width="13.25" bestFit="1" customWidth="1" outlineLevel="1"/>
  </cols>
  <sheetData>
    <row r="1" spans="2:6" ht="17.25" thickBot="1" x14ac:dyDescent="0.35"/>
    <row r="2" spans="2:6" x14ac:dyDescent="0.3">
      <c r="B2" s="65" t="s">
        <v>132</v>
      </c>
      <c r="C2" s="65"/>
      <c r="D2" s="70"/>
      <c r="E2" s="70"/>
      <c r="F2" s="70"/>
    </row>
    <row r="3" spans="2:6" collapsed="1" x14ac:dyDescent="0.3">
      <c r="B3" s="64"/>
      <c r="C3" s="64"/>
      <c r="D3" s="71" t="s">
        <v>134</v>
      </c>
      <c r="E3" s="71" t="s">
        <v>123</v>
      </c>
      <c r="F3" s="71" t="s">
        <v>124</v>
      </c>
    </row>
    <row r="4" spans="2:6" ht="81" hidden="1" outlineLevel="1" x14ac:dyDescent="0.3">
      <c r="B4" s="67"/>
      <c r="C4" s="67"/>
      <c r="D4" s="61"/>
      <c r="E4" s="74" t="s">
        <v>130</v>
      </c>
      <c r="F4" s="74" t="s">
        <v>131</v>
      </c>
    </row>
    <row r="5" spans="2:6" x14ac:dyDescent="0.3">
      <c r="B5" s="68" t="s">
        <v>133</v>
      </c>
      <c r="C5" s="68"/>
      <c r="D5" s="66"/>
      <c r="E5" s="66"/>
      <c r="F5" s="66"/>
    </row>
    <row r="6" spans="2:6" outlineLevel="1" x14ac:dyDescent="0.3">
      <c r="B6" s="67"/>
      <c r="C6" s="67" t="s">
        <v>127</v>
      </c>
      <c r="D6" s="61">
        <v>1470</v>
      </c>
      <c r="E6" s="72">
        <v>1470</v>
      </c>
      <c r="F6" s="72">
        <v>1400</v>
      </c>
    </row>
    <row r="7" spans="2:6" outlineLevel="1" x14ac:dyDescent="0.3">
      <c r="B7" s="67"/>
      <c r="C7" s="67" t="s">
        <v>128</v>
      </c>
      <c r="D7" s="62">
        <v>11</v>
      </c>
      <c r="E7" s="73">
        <v>11</v>
      </c>
      <c r="F7" s="73">
        <v>12</v>
      </c>
    </row>
    <row r="8" spans="2:6" outlineLevel="1" x14ac:dyDescent="0.3">
      <c r="B8" s="67"/>
      <c r="C8" s="67" t="s">
        <v>129</v>
      </c>
      <c r="D8" s="62">
        <v>4100</v>
      </c>
      <c r="E8" s="73">
        <v>4100</v>
      </c>
      <c r="F8" s="73">
        <v>4000</v>
      </c>
    </row>
    <row r="9" spans="2:6" outlineLevel="1" x14ac:dyDescent="0.3">
      <c r="B9" s="67"/>
      <c r="C9" s="67" t="s">
        <v>103</v>
      </c>
      <c r="D9" s="62">
        <v>1325</v>
      </c>
      <c r="E9" s="73">
        <v>1325</v>
      </c>
      <c r="F9" s="73">
        <v>1300</v>
      </c>
    </row>
    <row r="10" spans="2:6" outlineLevel="1" x14ac:dyDescent="0.3">
      <c r="B10" s="67"/>
      <c r="C10" s="67" t="s">
        <v>104</v>
      </c>
      <c r="D10" s="62">
        <v>6880</v>
      </c>
      <c r="E10" s="73">
        <v>6880</v>
      </c>
      <c r="F10" s="73">
        <v>6880</v>
      </c>
    </row>
    <row r="11" spans="2:6" outlineLevel="1" x14ac:dyDescent="0.3">
      <c r="B11" s="67"/>
      <c r="C11" s="67" t="s">
        <v>105</v>
      </c>
      <c r="D11" s="62">
        <v>800</v>
      </c>
      <c r="E11" s="73">
        <v>800</v>
      </c>
      <c r="F11" s="73">
        <v>800</v>
      </c>
    </row>
    <row r="12" spans="2:6" outlineLevel="1" x14ac:dyDescent="0.3">
      <c r="B12" s="67"/>
      <c r="C12" s="67" t="s">
        <v>106</v>
      </c>
      <c r="D12" s="62">
        <v>400</v>
      </c>
      <c r="E12" s="73">
        <v>400</v>
      </c>
      <c r="F12" s="73">
        <v>400</v>
      </c>
    </row>
    <row r="13" spans="2:6" outlineLevel="1" x14ac:dyDescent="0.3">
      <c r="B13" s="67"/>
      <c r="C13" s="67" t="s">
        <v>107</v>
      </c>
      <c r="D13" s="62">
        <v>250</v>
      </c>
      <c r="E13" s="73">
        <v>250</v>
      </c>
      <c r="F13" s="73">
        <v>250</v>
      </c>
    </row>
    <row r="14" spans="2:6" outlineLevel="1" x14ac:dyDescent="0.3">
      <c r="B14" s="67"/>
      <c r="C14" s="67" t="s">
        <v>95</v>
      </c>
      <c r="D14" s="62">
        <v>200</v>
      </c>
      <c r="E14" s="73">
        <v>200</v>
      </c>
      <c r="F14" s="73">
        <v>200</v>
      </c>
    </row>
    <row r="15" spans="2:6" x14ac:dyDescent="0.3">
      <c r="B15" s="68" t="s">
        <v>135</v>
      </c>
      <c r="C15" s="68"/>
      <c r="D15" s="66"/>
      <c r="E15" s="66"/>
      <c r="F15" s="66"/>
    </row>
    <row r="16" spans="2:6" ht="17.25" outlineLevel="1" thickBot="1" x14ac:dyDescent="0.35">
      <c r="B16" s="69"/>
      <c r="C16" s="69" t="s">
        <v>122</v>
      </c>
      <c r="D16" s="63">
        <v>2015</v>
      </c>
      <c r="E16" s="63">
        <v>2015</v>
      </c>
      <c r="F16" s="63">
        <v>2770</v>
      </c>
    </row>
    <row r="17" spans="2:2" x14ac:dyDescent="0.3">
      <c r="B17" t="s">
        <v>136</v>
      </c>
    </row>
    <row r="18" spans="2:2" x14ac:dyDescent="0.3">
      <c r="B18" t="s">
        <v>137</v>
      </c>
    </row>
    <row r="19" spans="2:2" x14ac:dyDescent="0.3">
      <c r="B19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57644-109F-4A9D-A4D0-CFE42497AC05}">
  <dimension ref="A1:C5"/>
  <sheetViews>
    <sheetView workbookViewId="0">
      <selection activeCell="B4" sqref="B4:C5"/>
    </sheetView>
  </sheetViews>
  <sheetFormatPr defaultRowHeight="16.5" x14ac:dyDescent="0.3"/>
  <cols>
    <col min="1" max="1" width="29.75" bestFit="1" customWidth="1"/>
    <col min="2" max="2" width="10.625" bestFit="1" customWidth="1"/>
    <col min="3" max="3" width="13.625" bestFit="1" customWidth="1"/>
  </cols>
  <sheetData>
    <row r="1" spans="1:3" x14ac:dyDescent="0.3">
      <c r="A1" s="59" t="s">
        <v>125</v>
      </c>
      <c r="B1" t="s">
        <v>126</v>
      </c>
    </row>
    <row r="3" spans="1:3" x14ac:dyDescent="0.3">
      <c r="A3" s="59" t="s">
        <v>120</v>
      </c>
      <c r="B3" t="s">
        <v>121</v>
      </c>
      <c r="C3" t="s">
        <v>122</v>
      </c>
    </row>
    <row r="4" spans="1:3" x14ac:dyDescent="0.3">
      <c r="A4" s="60" t="s">
        <v>123</v>
      </c>
      <c r="B4" s="28">
        <v>14155</v>
      </c>
      <c r="C4" s="28">
        <v>2015</v>
      </c>
    </row>
    <row r="5" spans="1:3" x14ac:dyDescent="0.3">
      <c r="A5" s="60" t="s">
        <v>124</v>
      </c>
      <c r="B5" s="28">
        <v>14030</v>
      </c>
      <c r="C5" s="28">
        <v>2770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>
      <selection activeCell="B26" sqref="B26"/>
    </sheetView>
  </sheetViews>
  <sheetFormatPr defaultRowHeight="16.5" x14ac:dyDescent="0.3"/>
  <cols>
    <col min="1" max="1" width="28.75" bestFit="1" customWidth="1"/>
    <col min="2" max="2" width="21.25" customWidth="1"/>
    <col min="3" max="3" width="3.875" customWidth="1"/>
    <col min="4" max="4" width="24.75" bestFit="1" customWidth="1"/>
  </cols>
  <sheetData>
    <row r="1" spans="1:5" ht="66.75" customHeight="1" x14ac:dyDescent="0.3">
      <c r="A1" s="55" t="s">
        <v>99</v>
      </c>
      <c r="B1" s="55"/>
    </row>
    <row r="3" spans="1:5" x14ac:dyDescent="0.3">
      <c r="A3" s="4" t="s">
        <v>90</v>
      </c>
      <c r="B3" s="4"/>
      <c r="D3" s="4" t="s">
        <v>115</v>
      </c>
      <c r="E3" s="4"/>
    </row>
    <row r="4" spans="1:5" x14ac:dyDescent="0.3">
      <c r="A4" t="s">
        <v>100</v>
      </c>
      <c r="B4">
        <v>1470</v>
      </c>
      <c r="D4" t="s">
        <v>116</v>
      </c>
      <c r="E4" s="5">
        <v>114.28</v>
      </c>
    </row>
    <row r="5" spans="1:5" x14ac:dyDescent="0.3">
      <c r="A5" t="s">
        <v>101</v>
      </c>
      <c r="B5" s="28">
        <v>11</v>
      </c>
      <c r="D5" t="s">
        <v>117</v>
      </c>
      <c r="E5" s="5">
        <v>12.75</v>
      </c>
    </row>
    <row r="6" spans="1:5" ht="17.25" thickBot="1" x14ac:dyDescent="0.35">
      <c r="A6" s="29" t="s">
        <v>91</v>
      </c>
      <c r="B6" s="30">
        <f>B4*B5</f>
        <v>16170</v>
      </c>
      <c r="D6" t="s">
        <v>118</v>
      </c>
      <c r="E6" s="36">
        <v>14.566274509803922</v>
      </c>
    </row>
    <row r="7" spans="1:5" ht="17.25" thickTop="1" x14ac:dyDescent="0.3">
      <c r="D7" t="s">
        <v>119</v>
      </c>
      <c r="E7" s="5">
        <f>E4+E5*E6</f>
        <v>300</v>
      </c>
    </row>
    <row r="8" spans="1:5" x14ac:dyDescent="0.3">
      <c r="A8" s="4" t="s">
        <v>92</v>
      </c>
      <c r="B8" s="4"/>
    </row>
    <row r="9" spans="1:5" x14ac:dyDescent="0.3">
      <c r="A9" t="s">
        <v>102</v>
      </c>
      <c r="B9" s="28">
        <v>4100</v>
      </c>
    </row>
    <row r="10" spans="1:5" x14ac:dyDescent="0.3">
      <c r="A10" t="s">
        <v>103</v>
      </c>
      <c r="B10" s="28">
        <v>1325</v>
      </c>
    </row>
    <row r="11" spans="1:5" ht="17.25" thickBot="1" x14ac:dyDescent="0.35">
      <c r="A11" s="29" t="s">
        <v>93</v>
      </c>
      <c r="B11" s="30">
        <f>SUM(B9:B10)</f>
        <v>5425</v>
      </c>
    </row>
    <row r="12" spans="1:5" ht="17.25" thickTop="1" x14ac:dyDescent="0.3"/>
    <row r="13" spans="1:5" x14ac:dyDescent="0.3">
      <c r="A13" s="4" t="s">
        <v>94</v>
      </c>
      <c r="B13" s="4"/>
    </row>
    <row r="14" spans="1:5" x14ac:dyDescent="0.3">
      <c r="A14" t="s">
        <v>104</v>
      </c>
      <c r="B14" s="28">
        <v>6880</v>
      </c>
    </row>
    <row r="15" spans="1:5" x14ac:dyDescent="0.3">
      <c r="A15" t="s">
        <v>105</v>
      </c>
      <c r="B15" s="28">
        <v>800</v>
      </c>
    </row>
    <row r="16" spans="1:5" x14ac:dyDescent="0.3">
      <c r="A16" t="s">
        <v>106</v>
      </c>
      <c r="B16" s="28">
        <v>400</v>
      </c>
    </row>
    <row r="17" spans="1:2" x14ac:dyDescent="0.3">
      <c r="A17" t="s">
        <v>107</v>
      </c>
      <c r="B17" s="28">
        <v>250</v>
      </c>
    </row>
    <row r="18" spans="1:2" x14ac:dyDescent="0.3">
      <c r="A18" t="s">
        <v>95</v>
      </c>
      <c r="B18" s="28">
        <v>200</v>
      </c>
    </row>
    <row r="19" spans="1:2" ht="17.25" thickBot="1" x14ac:dyDescent="0.35">
      <c r="A19" s="29" t="s">
        <v>96</v>
      </c>
      <c r="B19" s="30">
        <f>SUM(B14:B18)</f>
        <v>8530</v>
      </c>
    </row>
    <row r="20" spans="1:2" ht="17.25" thickTop="1" x14ac:dyDescent="0.3"/>
    <row r="21" spans="1:2" x14ac:dyDescent="0.3">
      <c r="A21" s="4" t="s">
        <v>97</v>
      </c>
      <c r="B21" s="4"/>
    </row>
    <row r="22" spans="1:2" x14ac:dyDescent="0.3">
      <c r="A22" t="s">
        <v>108</v>
      </c>
      <c r="B22" s="28">
        <v>200</v>
      </c>
    </row>
    <row r="23" spans="1:2" ht="17.25" thickBot="1" x14ac:dyDescent="0.35">
      <c r="A23" s="29" t="s">
        <v>98</v>
      </c>
      <c r="B23" s="30">
        <f>SUM(B22)</f>
        <v>200</v>
      </c>
    </row>
    <row r="24" spans="1:2" ht="17.25" thickTop="1" x14ac:dyDescent="0.3">
      <c r="B24" s="28"/>
    </row>
    <row r="25" spans="1:2" x14ac:dyDescent="0.3">
      <c r="A25" s="31" t="s">
        <v>109</v>
      </c>
      <c r="B25" s="32">
        <f>B11+B19+B23</f>
        <v>14155</v>
      </c>
    </row>
    <row r="26" spans="1:2" x14ac:dyDescent="0.3">
      <c r="A26" s="33" t="s">
        <v>111</v>
      </c>
      <c r="B26" s="34">
        <f>B6-B25</f>
        <v>2015</v>
      </c>
    </row>
  </sheetData>
  <scenarios current="0" show="0" sqref="B26">
    <scenario name="Promotions" locked="1" count="9" user="Your Name" comment="Created by Your Name on 7/8/2019_x000a_Modified by Your Name on 7/8/2019">
      <inputCells r="B4" val="1470"/>
      <inputCells r="B5" val="11" numFmtId="165"/>
      <inputCells r="B9" val="4100" numFmtId="165"/>
      <inputCells r="B10" val="1325" numFmtId="165"/>
      <inputCells r="B14" val="6880" numFmtId="165"/>
      <inputCells r="B15" val="800" numFmtId="165"/>
      <inputCells r="B16" val="400" numFmtId="165"/>
      <inputCells r="B17" val="250" numFmtId="165"/>
      <inputCells r="B18" val="200" numFmtId="165"/>
    </scenario>
    <scenario name="Raise Prices" locked="1" count="9" user="Matthew Arceneaux" comment="Created by Matthew Arceneaux on 11/9/2024">
      <inputCells r="B4" val="1400"/>
      <inputCells r="B5" val="12" numFmtId="165"/>
      <inputCells r="B9" val="4000" numFmtId="165"/>
      <inputCells r="B10" val="1300" numFmtId="165"/>
      <inputCells r="B14" val="6880" numFmtId="165"/>
      <inputCells r="B15" val="800" numFmtId="165"/>
      <inputCells r="B16" val="400" numFmtId="165"/>
      <inputCells r="B17" val="250" numFmtId="165"/>
      <inputCells r="B18" val="200" numFmtId="165"/>
    </scenario>
  </scenarios>
  <mergeCells count="1">
    <mergeCell ref="A1:B1"/>
  </mergeCells>
  <dataValidations count="1">
    <dataValidation allowBlank="1" error="pavI8MeUFtEyxX2I4tkydc22020d-2044-44ec-8964-a69ca35ce9fa" sqref="A1:E26" xr:uid="{00000000-0002-0000-0200-000000000000}"/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6FDE-208B-445E-9108-E9EE6CBE5343}">
  <dimension ref="A1:G53"/>
  <sheetViews>
    <sheetView showGridLines="0" workbookViewId="0"/>
  </sheetViews>
  <sheetFormatPr defaultRowHeight="16.5" x14ac:dyDescent="0.3"/>
  <cols>
    <col min="1" max="1" width="2.125" customWidth="1"/>
    <col min="2" max="2" width="19.5" bestFit="1" customWidth="1"/>
    <col min="3" max="3" width="22.5" bestFit="1" customWidth="1"/>
    <col min="4" max="4" width="14.375" bestFit="1" customWidth="1"/>
    <col min="5" max="5" width="14.5" bestFit="1" customWidth="1"/>
    <col min="6" max="6" width="11.25" bestFit="1" customWidth="1"/>
    <col min="7" max="7" width="6" bestFit="1" customWidth="1"/>
  </cols>
  <sheetData>
    <row r="1" spans="1:5" x14ac:dyDescent="0.3">
      <c r="A1" s="75" t="s">
        <v>139</v>
      </c>
    </row>
    <row r="2" spans="1:5" x14ac:dyDescent="0.3">
      <c r="A2" s="75" t="s">
        <v>140</v>
      </c>
    </row>
    <row r="3" spans="1:5" x14ac:dyDescent="0.3">
      <c r="A3" s="75" t="s">
        <v>213</v>
      </c>
    </row>
    <row r="4" spans="1:5" x14ac:dyDescent="0.3">
      <c r="A4" s="75" t="s">
        <v>141</v>
      </c>
    </row>
    <row r="5" spans="1:5" x14ac:dyDescent="0.3">
      <c r="A5" s="75" t="s">
        <v>142</v>
      </c>
    </row>
    <row r="6" spans="1:5" x14ac:dyDescent="0.3">
      <c r="A6" s="75"/>
      <c r="B6" t="s">
        <v>143</v>
      </c>
    </row>
    <row r="7" spans="1:5" x14ac:dyDescent="0.3">
      <c r="A7" s="75"/>
      <c r="B7" t="s">
        <v>214</v>
      </c>
    </row>
    <row r="8" spans="1:5" x14ac:dyDescent="0.3">
      <c r="A8" s="75"/>
      <c r="B8" t="s">
        <v>215</v>
      </c>
    </row>
    <row r="9" spans="1:5" x14ac:dyDescent="0.3">
      <c r="A9" s="75" t="s">
        <v>144</v>
      </c>
    </row>
    <row r="10" spans="1:5" x14ac:dyDescent="0.3">
      <c r="B10" t="s">
        <v>145</v>
      </c>
    </row>
    <row r="11" spans="1:5" x14ac:dyDescent="0.3">
      <c r="B11" t="s">
        <v>146</v>
      </c>
    </row>
    <row r="14" spans="1:5" ht="17.25" thickBot="1" x14ac:dyDescent="0.35">
      <c r="A14" t="s">
        <v>147</v>
      </c>
    </row>
    <row r="15" spans="1:5" ht="17.25" thickBot="1" x14ac:dyDescent="0.35">
      <c r="B15" s="78" t="s">
        <v>148</v>
      </c>
      <c r="C15" s="78" t="s">
        <v>149</v>
      </c>
      <c r="D15" s="78" t="s">
        <v>150</v>
      </c>
      <c r="E15" s="78" t="s">
        <v>151</v>
      </c>
    </row>
    <row r="16" spans="1:5" ht="17.25" thickBot="1" x14ac:dyDescent="0.35">
      <c r="B16" s="76" t="s">
        <v>159</v>
      </c>
      <c r="C16" s="76" t="s">
        <v>160</v>
      </c>
      <c r="D16" s="79">
        <v>476.25</v>
      </c>
      <c r="E16" s="79">
        <v>476.25</v>
      </c>
    </row>
    <row r="19" spans="1:7" ht="17.25" thickBot="1" x14ac:dyDescent="0.35">
      <c r="A19" t="s">
        <v>152</v>
      </c>
    </row>
    <row r="20" spans="1:7" ht="17.25" thickBot="1" x14ac:dyDescent="0.35">
      <c r="B20" s="78" t="s">
        <v>148</v>
      </c>
      <c r="C20" s="78" t="s">
        <v>149</v>
      </c>
      <c r="D20" s="78" t="s">
        <v>150</v>
      </c>
      <c r="E20" s="78" t="s">
        <v>151</v>
      </c>
      <c r="F20" s="78" t="s">
        <v>153</v>
      </c>
    </row>
    <row r="21" spans="1:7" x14ac:dyDescent="0.3">
      <c r="B21" s="77" t="s">
        <v>161</v>
      </c>
      <c r="C21" s="77" t="s">
        <v>162</v>
      </c>
      <c r="D21" s="80">
        <v>8</v>
      </c>
      <c r="E21" s="80">
        <v>8</v>
      </c>
      <c r="F21" s="77" t="s">
        <v>153</v>
      </c>
    </row>
    <row r="22" spans="1:7" x14ac:dyDescent="0.3">
      <c r="B22" s="77" t="s">
        <v>163</v>
      </c>
      <c r="C22" s="77" t="s">
        <v>164</v>
      </c>
      <c r="D22" s="80">
        <v>2</v>
      </c>
      <c r="E22" s="80">
        <v>2</v>
      </c>
      <c r="F22" s="77" t="s">
        <v>153</v>
      </c>
    </row>
    <row r="23" spans="1:7" x14ac:dyDescent="0.3">
      <c r="B23" s="77" t="s">
        <v>165</v>
      </c>
      <c r="C23" s="77" t="s">
        <v>166</v>
      </c>
      <c r="D23" s="80">
        <v>6</v>
      </c>
      <c r="E23" s="80">
        <v>6</v>
      </c>
      <c r="F23" s="77" t="s">
        <v>153</v>
      </c>
    </row>
    <row r="24" spans="1:7" x14ac:dyDescent="0.3">
      <c r="B24" s="77" t="s">
        <v>167</v>
      </c>
      <c r="C24" s="77" t="s">
        <v>168</v>
      </c>
      <c r="D24" s="80">
        <v>2</v>
      </c>
      <c r="E24" s="80">
        <v>2</v>
      </c>
      <c r="F24" s="77" t="s">
        <v>153</v>
      </c>
    </row>
    <row r="25" spans="1:7" x14ac:dyDescent="0.3">
      <c r="B25" s="77" t="s">
        <v>169</v>
      </c>
      <c r="C25" s="77" t="s">
        <v>170</v>
      </c>
      <c r="D25" s="80">
        <v>2</v>
      </c>
      <c r="E25" s="80">
        <v>2</v>
      </c>
      <c r="F25" s="77" t="s">
        <v>153</v>
      </c>
    </row>
    <row r="26" spans="1:7" x14ac:dyDescent="0.3">
      <c r="B26" s="77" t="s">
        <v>171</v>
      </c>
      <c r="C26" s="77" t="s">
        <v>172</v>
      </c>
      <c r="D26" s="80">
        <v>8</v>
      </c>
      <c r="E26" s="80">
        <v>8</v>
      </c>
      <c r="F26" s="77" t="s">
        <v>153</v>
      </c>
    </row>
    <row r="27" spans="1:7" ht="17.25" thickBot="1" x14ac:dyDescent="0.35">
      <c r="B27" s="76" t="s">
        <v>173</v>
      </c>
      <c r="C27" s="76" t="s">
        <v>174</v>
      </c>
      <c r="D27" s="81">
        <v>2</v>
      </c>
      <c r="E27" s="81">
        <v>2</v>
      </c>
      <c r="F27" s="76" t="s">
        <v>153</v>
      </c>
    </row>
    <row r="30" spans="1:7" ht="17.25" thickBot="1" x14ac:dyDescent="0.35">
      <c r="A30" t="s">
        <v>154</v>
      </c>
    </row>
    <row r="31" spans="1:7" ht="17.25" thickBot="1" x14ac:dyDescent="0.35">
      <c r="B31" s="78" t="s">
        <v>148</v>
      </c>
      <c r="C31" s="78" t="s">
        <v>149</v>
      </c>
      <c r="D31" s="78" t="s">
        <v>155</v>
      </c>
      <c r="E31" s="78" t="s">
        <v>156</v>
      </c>
      <c r="F31" s="78" t="s">
        <v>157</v>
      </c>
      <c r="G31" s="78" t="s">
        <v>158</v>
      </c>
    </row>
    <row r="32" spans="1:7" x14ac:dyDescent="0.3">
      <c r="B32" s="77" t="s">
        <v>175</v>
      </c>
      <c r="C32" s="77" t="s">
        <v>176</v>
      </c>
      <c r="D32" s="80">
        <v>20</v>
      </c>
      <c r="E32" s="77" t="s">
        <v>177</v>
      </c>
      <c r="F32" s="77" t="s">
        <v>205</v>
      </c>
      <c r="G32" s="80">
        <v>0</v>
      </c>
    </row>
    <row r="33" spans="2:7" x14ac:dyDescent="0.3">
      <c r="B33" s="77" t="s">
        <v>179</v>
      </c>
      <c r="C33" s="77" t="s">
        <v>180</v>
      </c>
      <c r="D33" s="80">
        <v>20</v>
      </c>
      <c r="E33" s="77" t="s">
        <v>181</v>
      </c>
      <c r="F33" s="77" t="s">
        <v>178</v>
      </c>
      <c r="G33" s="80">
        <v>4</v>
      </c>
    </row>
    <row r="34" spans="2:7" x14ac:dyDescent="0.3">
      <c r="B34" s="77" t="s">
        <v>182</v>
      </c>
      <c r="C34" s="77" t="s">
        <v>183</v>
      </c>
      <c r="D34" s="80">
        <v>22</v>
      </c>
      <c r="E34" s="77" t="s">
        <v>184</v>
      </c>
      <c r="F34" s="77" t="s">
        <v>178</v>
      </c>
      <c r="G34" s="80">
        <v>5</v>
      </c>
    </row>
    <row r="35" spans="2:7" x14ac:dyDescent="0.3">
      <c r="B35" s="77" t="s">
        <v>185</v>
      </c>
      <c r="C35" s="77" t="s">
        <v>186</v>
      </c>
      <c r="D35" s="80">
        <v>22</v>
      </c>
      <c r="E35" s="77" t="s">
        <v>187</v>
      </c>
      <c r="F35" s="77" t="s">
        <v>178</v>
      </c>
      <c r="G35" s="80">
        <v>4</v>
      </c>
    </row>
    <row r="36" spans="2:7" x14ac:dyDescent="0.3">
      <c r="B36" s="77" t="s">
        <v>188</v>
      </c>
      <c r="C36" s="77" t="s">
        <v>189</v>
      </c>
      <c r="D36" s="80">
        <v>20</v>
      </c>
      <c r="E36" s="77" t="s">
        <v>190</v>
      </c>
      <c r="F36" s="77" t="s">
        <v>178</v>
      </c>
      <c r="G36" s="80">
        <v>2</v>
      </c>
    </row>
    <row r="37" spans="2:7" x14ac:dyDescent="0.3">
      <c r="B37" s="77" t="s">
        <v>191</v>
      </c>
      <c r="C37" s="77" t="s">
        <v>192</v>
      </c>
      <c r="D37" s="80">
        <v>20</v>
      </c>
      <c r="E37" s="77" t="s">
        <v>193</v>
      </c>
      <c r="F37" s="77" t="s">
        <v>205</v>
      </c>
      <c r="G37" s="80">
        <v>0</v>
      </c>
    </row>
    <row r="38" spans="2:7" x14ac:dyDescent="0.3">
      <c r="B38" s="77" t="s">
        <v>194</v>
      </c>
      <c r="C38" s="77" t="s">
        <v>195</v>
      </c>
      <c r="D38" s="80">
        <v>28</v>
      </c>
      <c r="E38" s="77" t="s">
        <v>196</v>
      </c>
      <c r="F38" s="77" t="s">
        <v>205</v>
      </c>
      <c r="G38" s="80">
        <v>0</v>
      </c>
    </row>
    <row r="39" spans="2:7" x14ac:dyDescent="0.3">
      <c r="B39" s="77" t="s">
        <v>161</v>
      </c>
      <c r="C39" s="77" t="s">
        <v>162</v>
      </c>
      <c r="D39" s="80">
        <v>8</v>
      </c>
      <c r="E39" s="77" t="s">
        <v>197</v>
      </c>
      <c r="F39" s="77" t="s">
        <v>205</v>
      </c>
      <c r="G39" s="77">
        <v>0</v>
      </c>
    </row>
    <row r="40" spans="2:7" x14ac:dyDescent="0.3">
      <c r="B40" s="77" t="s">
        <v>163</v>
      </c>
      <c r="C40" s="77" t="s">
        <v>164</v>
      </c>
      <c r="D40" s="80">
        <v>2</v>
      </c>
      <c r="E40" s="77" t="s">
        <v>198</v>
      </c>
      <c r="F40" s="77" t="s">
        <v>178</v>
      </c>
      <c r="G40" s="77">
        <v>6</v>
      </c>
    </row>
    <row r="41" spans="2:7" x14ac:dyDescent="0.3">
      <c r="B41" s="77" t="s">
        <v>165</v>
      </c>
      <c r="C41" s="77" t="s">
        <v>166</v>
      </c>
      <c r="D41" s="80">
        <v>6</v>
      </c>
      <c r="E41" s="77" t="s">
        <v>199</v>
      </c>
      <c r="F41" s="77" t="s">
        <v>178</v>
      </c>
      <c r="G41" s="77">
        <v>2</v>
      </c>
    </row>
    <row r="42" spans="2:7" x14ac:dyDescent="0.3">
      <c r="B42" s="77" t="s">
        <v>167</v>
      </c>
      <c r="C42" s="77" t="s">
        <v>168</v>
      </c>
      <c r="D42" s="80">
        <v>2</v>
      </c>
      <c r="E42" s="77" t="s">
        <v>200</v>
      </c>
      <c r="F42" s="77" t="s">
        <v>178</v>
      </c>
      <c r="G42" s="77">
        <v>6</v>
      </c>
    </row>
    <row r="43" spans="2:7" x14ac:dyDescent="0.3">
      <c r="B43" s="77" t="s">
        <v>169</v>
      </c>
      <c r="C43" s="77" t="s">
        <v>170</v>
      </c>
      <c r="D43" s="80">
        <v>2</v>
      </c>
      <c r="E43" s="77" t="s">
        <v>201</v>
      </c>
      <c r="F43" s="77" t="s">
        <v>178</v>
      </c>
      <c r="G43" s="77">
        <v>6</v>
      </c>
    </row>
    <row r="44" spans="2:7" x14ac:dyDescent="0.3">
      <c r="B44" s="77" t="s">
        <v>171</v>
      </c>
      <c r="C44" s="77" t="s">
        <v>172</v>
      </c>
      <c r="D44" s="80">
        <v>8</v>
      </c>
      <c r="E44" s="77" t="s">
        <v>202</v>
      </c>
      <c r="F44" s="77" t="s">
        <v>205</v>
      </c>
      <c r="G44" s="77">
        <v>0</v>
      </c>
    </row>
    <row r="45" spans="2:7" x14ac:dyDescent="0.3">
      <c r="B45" s="77" t="s">
        <v>173</v>
      </c>
      <c r="C45" s="77" t="s">
        <v>174</v>
      </c>
      <c r="D45" s="80">
        <v>2</v>
      </c>
      <c r="E45" s="77" t="s">
        <v>203</v>
      </c>
      <c r="F45" s="77" t="s">
        <v>178</v>
      </c>
      <c r="G45" s="77">
        <v>6</v>
      </c>
    </row>
    <row r="46" spans="2:7" x14ac:dyDescent="0.3">
      <c r="B46" s="77" t="s">
        <v>161</v>
      </c>
      <c r="C46" s="77" t="s">
        <v>162</v>
      </c>
      <c r="D46" s="80">
        <v>8</v>
      </c>
      <c r="E46" s="77" t="s">
        <v>204</v>
      </c>
      <c r="F46" s="77" t="s">
        <v>178</v>
      </c>
      <c r="G46" s="80">
        <v>6</v>
      </c>
    </row>
    <row r="47" spans="2:7" x14ac:dyDescent="0.3">
      <c r="B47" s="77" t="s">
        <v>163</v>
      </c>
      <c r="C47" s="77" t="s">
        <v>164</v>
      </c>
      <c r="D47" s="80">
        <v>2</v>
      </c>
      <c r="E47" s="77" t="s">
        <v>206</v>
      </c>
      <c r="F47" s="77" t="s">
        <v>205</v>
      </c>
      <c r="G47" s="80">
        <v>0</v>
      </c>
    </row>
    <row r="48" spans="2:7" x14ac:dyDescent="0.3">
      <c r="B48" s="77" t="s">
        <v>165</v>
      </c>
      <c r="C48" s="77" t="s">
        <v>166</v>
      </c>
      <c r="D48" s="80">
        <v>6</v>
      </c>
      <c r="E48" s="77" t="s">
        <v>207</v>
      </c>
      <c r="F48" s="77" t="s">
        <v>178</v>
      </c>
      <c r="G48" s="80">
        <v>4</v>
      </c>
    </row>
    <row r="49" spans="2:7" x14ac:dyDescent="0.3">
      <c r="B49" s="77" t="s">
        <v>167</v>
      </c>
      <c r="C49" s="77" t="s">
        <v>168</v>
      </c>
      <c r="D49" s="80">
        <v>2</v>
      </c>
      <c r="E49" s="77" t="s">
        <v>208</v>
      </c>
      <c r="F49" s="77" t="s">
        <v>205</v>
      </c>
      <c r="G49" s="80">
        <v>0</v>
      </c>
    </row>
    <row r="50" spans="2:7" x14ac:dyDescent="0.3">
      <c r="B50" s="77" t="s">
        <v>169</v>
      </c>
      <c r="C50" s="77" t="s">
        <v>170</v>
      </c>
      <c r="D50" s="80">
        <v>2</v>
      </c>
      <c r="E50" s="77" t="s">
        <v>209</v>
      </c>
      <c r="F50" s="77" t="s">
        <v>205</v>
      </c>
      <c r="G50" s="80">
        <v>0</v>
      </c>
    </row>
    <row r="51" spans="2:7" x14ac:dyDescent="0.3">
      <c r="B51" s="77" t="s">
        <v>171</v>
      </c>
      <c r="C51" s="77" t="s">
        <v>172</v>
      </c>
      <c r="D51" s="80">
        <v>8</v>
      </c>
      <c r="E51" s="77" t="s">
        <v>210</v>
      </c>
      <c r="F51" s="77" t="s">
        <v>178</v>
      </c>
      <c r="G51" s="80">
        <v>6</v>
      </c>
    </row>
    <row r="52" spans="2:7" x14ac:dyDescent="0.3">
      <c r="B52" s="77" t="s">
        <v>173</v>
      </c>
      <c r="C52" s="77" t="s">
        <v>174</v>
      </c>
      <c r="D52" s="80">
        <v>2</v>
      </c>
      <c r="E52" s="77" t="s">
        <v>211</v>
      </c>
      <c r="F52" s="77" t="s">
        <v>205</v>
      </c>
      <c r="G52" s="80">
        <v>0</v>
      </c>
    </row>
    <row r="53" spans="2:7" ht="17.25" thickBot="1" x14ac:dyDescent="0.35">
      <c r="B53" s="76" t="s">
        <v>212</v>
      </c>
      <c r="C53" s="76"/>
      <c r="D53" s="76"/>
      <c r="E53" s="76"/>
      <c r="F53" s="76"/>
      <c r="G53" s="7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4"/>
  <sheetViews>
    <sheetView workbookViewId="0">
      <selection activeCell="C11" sqref="C11"/>
    </sheetView>
  </sheetViews>
  <sheetFormatPr defaultRowHeight="16.5" x14ac:dyDescent="0.3"/>
  <cols>
    <col min="1" max="1" width="9.375" bestFit="1" customWidth="1"/>
    <col min="2" max="2" width="13.125" bestFit="1" customWidth="1"/>
  </cols>
  <sheetData>
    <row r="1" spans="1:10" ht="66.75" customHeight="1" x14ac:dyDescent="0.3">
      <c r="A1" s="56" t="s">
        <v>79</v>
      </c>
      <c r="B1" s="56"/>
      <c r="C1" s="56"/>
      <c r="D1" s="56"/>
      <c r="E1" s="56"/>
      <c r="F1" s="56"/>
      <c r="G1" s="56"/>
      <c r="H1" s="56"/>
      <c r="I1" s="56"/>
      <c r="J1" s="56"/>
    </row>
    <row r="3" spans="1:10" x14ac:dyDescent="0.3">
      <c r="A3" s="83" t="s">
        <v>62</v>
      </c>
      <c r="B3" s="83" t="s">
        <v>63</v>
      </c>
      <c r="C3" s="83" t="s">
        <v>64</v>
      </c>
      <c r="D3" s="84" t="s">
        <v>65</v>
      </c>
      <c r="E3" s="84" t="s">
        <v>66</v>
      </c>
      <c r="F3" s="84" t="s">
        <v>67</v>
      </c>
      <c r="G3" s="84" t="s">
        <v>68</v>
      </c>
      <c r="H3" s="84" t="s">
        <v>69</v>
      </c>
      <c r="I3" s="84" t="s">
        <v>70</v>
      </c>
      <c r="J3" s="84" t="s">
        <v>71</v>
      </c>
    </row>
    <row r="4" spans="1:10" x14ac:dyDescent="0.3">
      <c r="A4" s="86" t="s">
        <v>72</v>
      </c>
      <c r="B4" s="87" t="s">
        <v>80</v>
      </c>
      <c r="C4" s="86">
        <v>8</v>
      </c>
      <c r="D4" s="86">
        <v>0</v>
      </c>
      <c r="E4" s="86">
        <v>0</v>
      </c>
      <c r="F4" s="86">
        <v>1</v>
      </c>
      <c r="G4" s="86">
        <v>1</v>
      </c>
      <c r="H4" s="86">
        <v>1</v>
      </c>
      <c r="I4" s="86">
        <v>1</v>
      </c>
      <c r="J4" s="88">
        <v>1</v>
      </c>
    </row>
    <row r="5" spans="1:10" x14ac:dyDescent="0.3">
      <c r="A5" s="89" t="s">
        <v>73</v>
      </c>
      <c r="B5" s="90" t="s">
        <v>81</v>
      </c>
      <c r="C5" s="89">
        <v>2</v>
      </c>
      <c r="D5" s="89">
        <v>1</v>
      </c>
      <c r="E5" s="89">
        <v>0</v>
      </c>
      <c r="F5" s="89">
        <v>0</v>
      </c>
      <c r="G5" s="89">
        <v>1</v>
      </c>
      <c r="H5" s="89">
        <v>1</v>
      </c>
      <c r="I5" s="89">
        <v>1</v>
      </c>
      <c r="J5" s="91">
        <v>1</v>
      </c>
    </row>
    <row r="6" spans="1:10" x14ac:dyDescent="0.3">
      <c r="A6" s="86" t="s">
        <v>74</v>
      </c>
      <c r="B6" s="87" t="s">
        <v>82</v>
      </c>
      <c r="C6" s="86">
        <v>6</v>
      </c>
      <c r="D6" s="86">
        <v>1</v>
      </c>
      <c r="E6" s="86">
        <v>1</v>
      </c>
      <c r="F6" s="86">
        <v>0</v>
      </c>
      <c r="G6" s="86">
        <v>0</v>
      </c>
      <c r="H6" s="86">
        <v>0</v>
      </c>
      <c r="I6" s="86">
        <v>1</v>
      </c>
      <c r="J6" s="88">
        <v>1</v>
      </c>
    </row>
    <row r="7" spans="1:10" x14ac:dyDescent="0.3">
      <c r="A7" s="89" t="s">
        <v>75</v>
      </c>
      <c r="B7" s="90" t="s">
        <v>83</v>
      </c>
      <c r="C7" s="89">
        <v>2</v>
      </c>
      <c r="D7" s="89">
        <v>1</v>
      </c>
      <c r="E7" s="89">
        <v>1</v>
      </c>
      <c r="F7" s="89">
        <v>1</v>
      </c>
      <c r="G7" s="89">
        <v>0</v>
      </c>
      <c r="H7" s="89">
        <v>0</v>
      </c>
      <c r="I7" s="89">
        <v>1</v>
      </c>
      <c r="J7" s="91">
        <v>1</v>
      </c>
    </row>
    <row r="8" spans="1:10" x14ac:dyDescent="0.3">
      <c r="A8" s="86" t="s">
        <v>76</v>
      </c>
      <c r="B8" s="87" t="s">
        <v>84</v>
      </c>
      <c r="C8" s="86">
        <v>2</v>
      </c>
      <c r="D8" s="86">
        <v>1</v>
      </c>
      <c r="E8" s="86">
        <v>1</v>
      </c>
      <c r="F8" s="86">
        <v>1</v>
      </c>
      <c r="G8" s="86">
        <v>1</v>
      </c>
      <c r="H8" s="86">
        <v>0</v>
      </c>
      <c r="I8" s="86">
        <v>0</v>
      </c>
      <c r="J8" s="88">
        <v>1</v>
      </c>
    </row>
    <row r="9" spans="1:10" x14ac:dyDescent="0.3">
      <c r="A9" s="89" t="s">
        <v>77</v>
      </c>
      <c r="B9" s="90" t="s">
        <v>85</v>
      </c>
      <c r="C9" s="89">
        <v>8</v>
      </c>
      <c r="D9" s="89">
        <v>1</v>
      </c>
      <c r="E9" s="89">
        <v>1</v>
      </c>
      <c r="F9" s="89">
        <v>1</v>
      </c>
      <c r="G9" s="89">
        <v>1</v>
      </c>
      <c r="H9" s="89">
        <v>1</v>
      </c>
      <c r="I9" s="89">
        <v>0</v>
      </c>
      <c r="J9" s="91">
        <v>1</v>
      </c>
    </row>
    <row r="10" spans="1:10" ht="17.25" thickBot="1" x14ac:dyDescent="0.35">
      <c r="A10" s="92" t="s">
        <v>78</v>
      </c>
      <c r="B10" s="93" t="s">
        <v>86</v>
      </c>
      <c r="C10" s="92">
        <v>2</v>
      </c>
      <c r="D10" s="92">
        <v>0</v>
      </c>
      <c r="E10" s="92">
        <v>1</v>
      </c>
      <c r="F10" s="92">
        <v>1</v>
      </c>
      <c r="G10" s="92">
        <v>1</v>
      </c>
      <c r="H10" s="92">
        <v>1</v>
      </c>
      <c r="I10" s="92">
        <v>1</v>
      </c>
      <c r="J10" s="94">
        <v>0</v>
      </c>
    </row>
    <row r="11" spans="1:10" x14ac:dyDescent="0.3">
      <c r="A11" s="57" t="s">
        <v>88</v>
      </c>
      <c r="B11" s="57"/>
      <c r="C11" s="95">
        <f>SUM(C4:C10)</f>
        <v>30</v>
      </c>
      <c r="D11" s="95">
        <f>$C$4*D4+$C$5*D5+$C$6*D6+$C$7*D7+$C$8*D8+$C$9*D9+$C$10*D10</f>
        <v>20</v>
      </c>
      <c r="E11" s="95">
        <f t="shared" ref="E11:J11" si="0">$C$4*E4+$C$5*E5+$C$6*E6+$C$7*E7+$C$8*E8+$C$9*E9+$C$10*E10</f>
        <v>20</v>
      </c>
      <c r="F11" s="95">
        <f t="shared" si="0"/>
        <v>22</v>
      </c>
      <c r="G11" s="95">
        <f t="shared" si="0"/>
        <v>22</v>
      </c>
      <c r="H11" s="95">
        <f t="shared" si="0"/>
        <v>20</v>
      </c>
      <c r="I11" s="95">
        <f t="shared" si="0"/>
        <v>20</v>
      </c>
      <c r="J11" s="95">
        <f t="shared" si="0"/>
        <v>28</v>
      </c>
    </row>
    <row r="12" spans="1:10" x14ac:dyDescent="0.3">
      <c r="A12" s="53" t="s">
        <v>89</v>
      </c>
      <c r="B12" s="53"/>
      <c r="C12" s="85"/>
      <c r="D12" s="86">
        <v>20</v>
      </c>
      <c r="E12" s="86">
        <v>16</v>
      </c>
      <c r="F12" s="86">
        <v>17</v>
      </c>
      <c r="G12" s="86">
        <v>18</v>
      </c>
      <c r="H12" s="86">
        <v>18</v>
      </c>
      <c r="I12" s="86">
        <v>20</v>
      </c>
      <c r="J12" s="88">
        <v>28</v>
      </c>
    </row>
    <row r="14" spans="1:10" ht="30" customHeight="1" x14ac:dyDescent="0.3">
      <c r="A14" s="58" t="s">
        <v>113</v>
      </c>
      <c r="B14" s="58"/>
      <c r="C14" s="27">
        <f>Staff!E13</f>
        <v>15.875</v>
      </c>
    </row>
    <row r="15" spans="1:10" ht="33.75" customHeight="1" x14ac:dyDescent="0.3">
      <c r="A15" s="58" t="s">
        <v>110</v>
      </c>
      <c r="B15" s="58"/>
      <c r="C15" s="27">
        <f>C11*C14</f>
        <v>476.25</v>
      </c>
    </row>
    <row r="17" spans="2:3" x14ac:dyDescent="0.3">
      <c r="B17" s="4" t="s">
        <v>112</v>
      </c>
      <c r="C17" s="82">
        <f>MIN($C$15)</f>
        <v>476.25</v>
      </c>
    </row>
    <row r="18" spans="2:3" x14ac:dyDescent="0.3">
      <c r="C18">
        <f>COUNT($C$4:$C$10)</f>
        <v>7</v>
      </c>
    </row>
    <row r="19" spans="2:3" x14ac:dyDescent="0.3">
      <c r="C19" t="b">
        <f t="array" ref="C19">$C$4:$C$10&lt;=8</f>
        <v>1</v>
      </c>
    </row>
    <row r="20" spans="2:3" x14ac:dyDescent="0.3">
      <c r="C20" t="b">
        <f t="array" ref="C20">$C$4:$C$10=INT($C$4:$C$10)</f>
        <v>1</v>
      </c>
    </row>
    <row r="21" spans="2:3" x14ac:dyDescent="0.3">
      <c r="C21" t="b">
        <f t="array" ref="C21">$C$4:$C$10&gt;=2</f>
        <v>1</v>
      </c>
    </row>
    <row r="22" spans="2:3" x14ac:dyDescent="0.3">
      <c r="C22" t="b">
        <f t="array" ref="C22">$D$11:$J$11&gt;=$D$12:$J$12</f>
        <v>1</v>
      </c>
    </row>
    <row r="23" spans="2:3" x14ac:dyDescent="0.3">
      <c r="C23">
        <f>{32767,32767,0.000001,0.01,TRUE,FALSE,TRUE,1,1,1,0.0001,TRUE}</f>
        <v>32767</v>
      </c>
    </row>
    <row r="24" spans="2:3" x14ac:dyDescent="0.3">
      <c r="C24">
        <f>{0,0,2,100,0,FALSE,TRUE,0.075,0,0,FALSE,30}</f>
        <v>0</v>
      </c>
    </row>
  </sheetData>
  <mergeCells count="5">
    <mergeCell ref="A1:J1"/>
    <mergeCell ref="A14:B14"/>
    <mergeCell ref="A15:B15"/>
    <mergeCell ref="A11:B11"/>
    <mergeCell ref="A12:B12"/>
  </mergeCells>
  <dataValidations count="1">
    <dataValidation allowBlank="1" error="pavI8MeUFtEyxX2I4tkydc22020d-2044-44ec-8964-a69ca35ce9fa" sqref="A1:J17" xr:uid="{00000000-0002-0000-0300-000000000000}"/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radingEngineProps xmlns="http://tempuri.org/temp">
  <UserID>{dc22020d-2044-44ec-8964-a69ca35ce9fa}</UserID>
  <AssignmentID>{dc22020d-2044-44ec-8964-a69ca35ce9fa}</AssignmentID>
</GradingEngineProps>
</file>

<file path=customXml/itemProps1.xml><?xml version="1.0" encoding="utf-8"?>
<ds:datastoreItem xmlns:ds="http://schemas.openxmlformats.org/officeDocument/2006/customXml" ds:itemID="{4673843F-F9E9-40AB-9A72-88915B25721F}">
  <ds:schemaRefs>
    <ds:schemaRef ds:uri="http://tempuri.org/tem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12</vt:i4>
      </vt:variant>
    </vt:vector>
  </HeadingPairs>
  <TitlesOfParts>
    <vt:vector size="19" baseType="lpstr">
      <vt:lpstr>Documentation</vt:lpstr>
      <vt:lpstr>Staff</vt:lpstr>
      <vt:lpstr>Weekly Budget Scenario Report</vt:lpstr>
      <vt:lpstr>Weekly Budget PivotTable</vt:lpstr>
      <vt:lpstr>Budget</vt:lpstr>
      <vt:lpstr>Schedule Answer Report</vt:lpstr>
      <vt:lpstr>Schedule</vt:lpstr>
      <vt:lpstr>Average_order</vt:lpstr>
      <vt:lpstr>Diners_per_week</vt:lpstr>
      <vt:lpstr>Food_and_beverage</vt:lpstr>
      <vt:lpstr>Insurance</vt:lpstr>
      <vt:lpstr>Miscellaneous</vt:lpstr>
      <vt:lpstr>Payroll</vt:lpstr>
      <vt:lpstr>Rent</vt:lpstr>
      <vt:lpstr>Supplies</vt:lpstr>
      <vt:lpstr>Total_costs</vt:lpstr>
      <vt:lpstr>Utilities</vt:lpstr>
      <vt:lpstr>Weekly_payroll</vt:lpstr>
      <vt:lpstr>Weekly_profit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Your Name</dc:creator>
  <cp:keywords>© 2020 Cengage Learning.</cp:keywords>
  <cp:lastModifiedBy>Matthew Arceneaux</cp:lastModifiedBy>
  <dcterms:created xsi:type="dcterms:W3CDTF">2019-03-29T17:45:45Z</dcterms:created>
  <dcterms:modified xsi:type="dcterms:W3CDTF">2024-11-10T00:07:26Z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a525c967-fb57-4b62-8809-dc7c1f47c316</vt:lpwstr>
  </property>
</Properties>
</file>