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ga78tas\Documents\truck-battery-optimization\inputs\"/>
    </mc:Choice>
  </mc:AlternateContent>
  <xr:revisionPtr revIDLastSave="0" documentId="13_ncr:1_{66EF8B21-C909-4E58-9BE7-4DE59841F1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AW DATA" sheetId="7" r:id="rId1"/>
    <sheet name="Groups" sheetId="21" r:id="rId2"/>
    <sheet name="EnDensity" sheetId="14" r:id="rId3"/>
    <sheet name="Future" sheetId="8" r:id="rId4"/>
    <sheet name="Year_Chemistry" sheetId="20" r:id="rId5"/>
    <sheet name="Seitenverhältnis" sheetId="17" r:id="rId6"/>
  </sheets>
  <definedNames>
    <definedName name="_xlnm._FilterDatabase" localSheetId="2" hidden="1">EnDensity!$A$1:$P$1</definedName>
    <definedName name="_xlnm._FilterDatabase" localSheetId="0" hidden="1">'RAW DATA'!$A$1:$AL$1</definedName>
    <definedName name="_xlnm._FilterDatabase" localSheetId="5" hidden="1">Seitenverhältnis!$A$1:$I$1</definedName>
    <definedName name="_xlnm._FilterDatabase" localSheetId="4" hidden="1">Year_Chemistry!$K$30:$M$30</definedName>
    <definedName name="_xlchart.v1.0" hidden="1">Seitenverhältnis!$E$128:$E$223</definedName>
    <definedName name="_xlchart.v1.1" hidden="1">Seitenverhältnis!$E$2:$E$127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1" l="1"/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30" i="14"/>
  <c r="J331" i="14"/>
  <c r="J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2" i="14"/>
  <c r="I2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30" i="14"/>
  <c r="C331" i="14"/>
  <c r="C2" i="14"/>
  <c r="D3" i="17"/>
  <c r="E3" i="17"/>
  <c r="F3" i="17"/>
  <c r="G3" i="17"/>
  <c r="D4" i="17"/>
  <c r="E4" i="17"/>
  <c r="F4" i="17"/>
  <c r="G4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128" i="17"/>
  <c r="E128" i="17"/>
  <c r="F128" i="17"/>
  <c r="G128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D95" i="17"/>
  <c r="E95" i="17"/>
  <c r="F95" i="17"/>
  <c r="G95" i="17"/>
  <c r="D96" i="17"/>
  <c r="E96" i="17"/>
  <c r="F96" i="17"/>
  <c r="G96" i="17"/>
  <c r="D97" i="17"/>
  <c r="E97" i="17"/>
  <c r="F97" i="17"/>
  <c r="G97" i="17"/>
  <c r="D98" i="17"/>
  <c r="E98" i="17"/>
  <c r="F98" i="17"/>
  <c r="G98" i="17"/>
  <c r="D99" i="17"/>
  <c r="E99" i="17"/>
  <c r="F99" i="17"/>
  <c r="G99" i="17"/>
  <c r="D100" i="17"/>
  <c r="E100" i="17"/>
  <c r="F100" i="17"/>
  <c r="G100" i="17"/>
  <c r="D101" i="17"/>
  <c r="E101" i="17"/>
  <c r="F101" i="17"/>
  <c r="G101" i="17"/>
  <c r="D102" i="17"/>
  <c r="E102" i="17"/>
  <c r="F102" i="17"/>
  <c r="G102" i="17"/>
  <c r="D103" i="17"/>
  <c r="E103" i="17"/>
  <c r="F103" i="17"/>
  <c r="G103" i="17"/>
  <c r="D104" i="17"/>
  <c r="E104" i="17"/>
  <c r="F104" i="17"/>
  <c r="G104" i="17"/>
  <c r="D105" i="17"/>
  <c r="E105" i="17"/>
  <c r="F105" i="17"/>
  <c r="G105" i="17"/>
  <c r="D106" i="17"/>
  <c r="E106" i="17"/>
  <c r="F106" i="17"/>
  <c r="G106" i="17"/>
  <c r="D107" i="17"/>
  <c r="E107" i="17"/>
  <c r="F107" i="17"/>
  <c r="G107" i="17"/>
  <c r="D108" i="17"/>
  <c r="E108" i="17"/>
  <c r="F108" i="17"/>
  <c r="G108" i="17"/>
  <c r="D109" i="17"/>
  <c r="E109" i="17"/>
  <c r="F109" i="17"/>
  <c r="G109" i="17"/>
  <c r="D110" i="17"/>
  <c r="E110" i="17"/>
  <c r="F110" i="17"/>
  <c r="G110" i="17"/>
  <c r="D111" i="17"/>
  <c r="E111" i="17"/>
  <c r="F111" i="17"/>
  <c r="H111" i="17" s="1"/>
  <c r="G111" i="17"/>
  <c r="D112" i="17"/>
  <c r="E112" i="17"/>
  <c r="F112" i="17"/>
  <c r="G112" i="17"/>
  <c r="D113" i="17"/>
  <c r="E113" i="17"/>
  <c r="F113" i="17"/>
  <c r="G113" i="17"/>
  <c r="D114" i="17"/>
  <c r="E114" i="17"/>
  <c r="F114" i="17"/>
  <c r="G114" i="17"/>
  <c r="D115" i="17"/>
  <c r="E115" i="17"/>
  <c r="F115" i="17"/>
  <c r="G115" i="17"/>
  <c r="D116" i="17"/>
  <c r="E116" i="17"/>
  <c r="F116" i="17"/>
  <c r="G116" i="17"/>
  <c r="D117" i="17"/>
  <c r="E117" i="17"/>
  <c r="F117" i="17"/>
  <c r="G117" i="17"/>
  <c r="D118" i="17"/>
  <c r="E118" i="17"/>
  <c r="F118" i="17"/>
  <c r="G118" i="17"/>
  <c r="D119" i="17"/>
  <c r="E119" i="17"/>
  <c r="F119" i="17"/>
  <c r="G119" i="17"/>
  <c r="D120" i="17"/>
  <c r="E120" i="17"/>
  <c r="F120" i="17"/>
  <c r="H120" i="17" s="1"/>
  <c r="G120" i="17"/>
  <c r="D121" i="17"/>
  <c r="E121" i="17"/>
  <c r="F121" i="17"/>
  <c r="G121" i="17"/>
  <c r="D122" i="17"/>
  <c r="E122" i="17"/>
  <c r="F122" i="17"/>
  <c r="G122" i="17"/>
  <c r="D123" i="17"/>
  <c r="E123" i="17"/>
  <c r="F123" i="17"/>
  <c r="I123" i="17" s="1"/>
  <c r="G123" i="17"/>
  <c r="D124" i="17"/>
  <c r="E124" i="17"/>
  <c r="F124" i="17"/>
  <c r="G124" i="17"/>
  <c r="D125" i="17"/>
  <c r="E125" i="17"/>
  <c r="F125" i="17"/>
  <c r="G125" i="17"/>
  <c r="D126" i="17"/>
  <c r="E126" i="17"/>
  <c r="F126" i="17"/>
  <c r="G126" i="17"/>
  <c r="D127" i="17"/>
  <c r="E127" i="17"/>
  <c r="F127" i="17"/>
  <c r="G127" i="17"/>
  <c r="D129" i="17"/>
  <c r="E129" i="17"/>
  <c r="F129" i="17"/>
  <c r="G129" i="17"/>
  <c r="D130" i="17"/>
  <c r="E130" i="17"/>
  <c r="F130" i="17"/>
  <c r="I130" i="17" s="1"/>
  <c r="G130" i="17"/>
  <c r="D131" i="17"/>
  <c r="E131" i="17"/>
  <c r="F131" i="17"/>
  <c r="G131" i="17"/>
  <c r="D132" i="17"/>
  <c r="E132" i="17"/>
  <c r="F132" i="17"/>
  <c r="G132" i="17"/>
  <c r="D133" i="17"/>
  <c r="E133" i="17"/>
  <c r="F133" i="17"/>
  <c r="G133" i="17"/>
  <c r="D134" i="17"/>
  <c r="E134" i="17"/>
  <c r="F134" i="17"/>
  <c r="G134" i="17"/>
  <c r="D135" i="17"/>
  <c r="E135" i="17"/>
  <c r="F135" i="17"/>
  <c r="G135" i="17"/>
  <c r="D136" i="17"/>
  <c r="E136" i="17"/>
  <c r="F136" i="17"/>
  <c r="H136" i="17" s="1"/>
  <c r="G136" i="17"/>
  <c r="D137" i="17"/>
  <c r="E137" i="17"/>
  <c r="F137" i="17"/>
  <c r="G137" i="17"/>
  <c r="D138" i="17"/>
  <c r="E138" i="17"/>
  <c r="F138" i="17"/>
  <c r="G138" i="17"/>
  <c r="D139" i="17"/>
  <c r="E139" i="17"/>
  <c r="F139" i="17"/>
  <c r="G139" i="17"/>
  <c r="D140" i="17"/>
  <c r="E140" i="17"/>
  <c r="F140" i="17"/>
  <c r="G140" i="17"/>
  <c r="D141" i="17"/>
  <c r="E141" i="17"/>
  <c r="F141" i="17"/>
  <c r="G141" i="17"/>
  <c r="D142" i="17"/>
  <c r="E142" i="17"/>
  <c r="F142" i="17"/>
  <c r="G142" i="17"/>
  <c r="D143" i="17"/>
  <c r="E143" i="17"/>
  <c r="F143" i="17"/>
  <c r="G143" i="17"/>
  <c r="D144" i="17"/>
  <c r="E144" i="17"/>
  <c r="F144" i="17"/>
  <c r="G144" i="17"/>
  <c r="D145" i="17"/>
  <c r="E145" i="17"/>
  <c r="F145" i="17"/>
  <c r="G145" i="17"/>
  <c r="D146" i="17"/>
  <c r="E146" i="17"/>
  <c r="F146" i="17"/>
  <c r="G146" i="17"/>
  <c r="D147" i="17"/>
  <c r="E147" i="17"/>
  <c r="F147" i="17"/>
  <c r="G147" i="17"/>
  <c r="D148" i="17"/>
  <c r="E148" i="17"/>
  <c r="F148" i="17"/>
  <c r="G148" i="17"/>
  <c r="D149" i="17"/>
  <c r="E149" i="17"/>
  <c r="F149" i="17"/>
  <c r="G149" i="17"/>
  <c r="D150" i="17"/>
  <c r="E150" i="17"/>
  <c r="F150" i="17"/>
  <c r="G150" i="17"/>
  <c r="D151" i="17"/>
  <c r="E151" i="17"/>
  <c r="F151" i="17"/>
  <c r="G151" i="17"/>
  <c r="D152" i="17"/>
  <c r="E152" i="17"/>
  <c r="F152" i="17"/>
  <c r="G152" i="17"/>
  <c r="D153" i="17"/>
  <c r="E153" i="17"/>
  <c r="F153" i="17"/>
  <c r="G153" i="17"/>
  <c r="D154" i="17"/>
  <c r="E154" i="17"/>
  <c r="F154" i="17"/>
  <c r="G154" i="17"/>
  <c r="D155" i="17"/>
  <c r="E155" i="17"/>
  <c r="F155" i="17"/>
  <c r="G155" i="17"/>
  <c r="D156" i="17"/>
  <c r="E156" i="17"/>
  <c r="F156" i="17"/>
  <c r="G156" i="17"/>
  <c r="D157" i="17"/>
  <c r="E157" i="17"/>
  <c r="F157" i="17"/>
  <c r="G157" i="17"/>
  <c r="D158" i="17"/>
  <c r="E158" i="17"/>
  <c r="F158" i="17"/>
  <c r="G158" i="17"/>
  <c r="D159" i="17"/>
  <c r="E159" i="17"/>
  <c r="F159" i="17"/>
  <c r="G159" i="17"/>
  <c r="D160" i="17"/>
  <c r="E160" i="17"/>
  <c r="F160" i="17"/>
  <c r="G160" i="17"/>
  <c r="D161" i="17"/>
  <c r="E161" i="17"/>
  <c r="F161" i="17"/>
  <c r="G161" i="17"/>
  <c r="D162" i="17"/>
  <c r="E162" i="17"/>
  <c r="F162" i="17"/>
  <c r="G162" i="17"/>
  <c r="D163" i="17"/>
  <c r="E163" i="17"/>
  <c r="F163" i="17"/>
  <c r="G163" i="17"/>
  <c r="D164" i="17"/>
  <c r="E164" i="17"/>
  <c r="F164" i="17"/>
  <c r="G164" i="17"/>
  <c r="D165" i="17"/>
  <c r="E165" i="17"/>
  <c r="F165" i="17"/>
  <c r="G165" i="17"/>
  <c r="D166" i="17"/>
  <c r="E166" i="17"/>
  <c r="F166" i="17"/>
  <c r="G166" i="17"/>
  <c r="D167" i="17"/>
  <c r="E167" i="17"/>
  <c r="F167" i="17"/>
  <c r="G167" i="17"/>
  <c r="D168" i="17"/>
  <c r="E168" i="17"/>
  <c r="F168" i="17"/>
  <c r="G168" i="17"/>
  <c r="D169" i="17"/>
  <c r="E169" i="17"/>
  <c r="F169" i="17"/>
  <c r="G169" i="17"/>
  <c r="D170" i="17"/>
  <c r="E170" i="17"/>
  <c r="F170" i="17"/>
  <c r="G170" i="17"/>
  <c r="D171" i="17"/>
  <c r="E171" i="17"/>
  <c r="F171" i="17"/>
  <c r="G171" i="17"/>
  <c r="D172" i="17"/>
  <c r="E172" i="17"/>
  <c r="F172" i="17"/>
  <c r="G172" i="17"/>
  <c r="D173" i="17"/>
  <c r="E173" i="17"/>
  <c r="F173" i="17"/>
  <c r="G173" i="17"/>
  <c r="D174" i="17"/>
  <c r="E174" i="17"/>
  <c r="F174" i="17"/>
  <c r="G174" i="17"/>
  <c r="D175" i="17"/>
  <c r="E175" i="17"/>
  <c r="F175" i="17"/>
  <c r="G175" i="17"/>
  <c r="D176" i="17"/>
  <c r="E176" i="17"/>
  <c r="F176" i="17"/>
  <c r="G176" i="17"/>
  <c r="D177" i="17"/>
  <c r="E177" i="17"/>
  <c r="F177" i="17"/>
  <c r="G177" i="17"/>
  <c r="D178" i="17"/>
  <c r="E178" i="17"/>
  <c r="F178" i="17"/>
  <c r="G178" i="17"/>
  <c r="D179" i="17"/>
  <c r="E179" i="17"/>
  <c r="F179" i="17"/>
  <c r="G179" i="17"/>
  <c r="D180" i="17"/>
  <c r="E180" i="17"/>
  <c r="F180" i="17"/>
  <c r="G180" i="17"/>
  <c r="D181" i="17"/>
  <c r="E181" i="17"/>
  <c r="F181" i="17"/>
  <c r="G181" i="17"/>
  <c r="D182" i="17"/>
  <c r="E182" i="17"/>
  <c r="F182" i="17"/>
  <c r="G182" i="17"/>
  <c r="D183" i="17"/>
  <c r="E183" i="17"/>
  <c r="F183" i="17"/>
  <c r="G183" i="17"/>
  <c r="D184" i="17"/>
  <c r="E184" i="17"/>
  <c r="F184" i="17"/>
  <c r="G184" i="17"/>
  <c r="D185" i="17"/>
  <c r="E185" i="17"/>
  <c r="F185" i="17"/>
  <c r="G185" i="17"/>
  <c r="D186" i="17"/>
  <c r="E186" i="17"/>
  <c r="F186" i="17"/>
  <c r="G186" i="17"/>
  <c r="D187" i="17"/>
  <c r="E187" i="17"/>
  <c r="F187" i="17"/>
  <c r="G187" i="17"/>
  <c r="D188" i="17"/>
  <c r="E188" i="17"/>
  <c r="F188" i="17"/>
  <c r="G188" i="17"/>
  <c r="D189" i="17"/>
  <c r="E189" i="17"/>
  <c r="F189" i="17"/>
  <c r="G189" i="17"/>
  <c r="D190" i="17"/>
  <c r="E190" i="17"/>
  <c r="F190" i="17"/>
  <c r="G190" i="17"/>
  <c r="D191" i="17"/>
  <c r="E191" i="17"/>
  <c r="F191" i="17"/>
  <c r="G191" i="17"/>
  <c r="D192" i="17"/>
  <c r="E192" i="17"/>
  <c r="F192" i="17"/>
  <c r="G192" i="17"/>
  <c r="D193" i="17"/>
  <c r="E193" i="17"/>
  <c r="F193" i="17"/>
  <c r="G193" i="17"/>
  <c r="D194" i="17"/>
  <c r="E194" i="17"/>
  <c r="F194" i="17"/>
  <c r="G194" i="17"/>
  <c r="D195" i="17"/>
  <c r="E195" i="17"/>
  <c r="F195" i="17"/>
  <c r="G195" i="17"/>
  <c r="D196" i="17"/>
  <c r="E196" i="17"/>
  <c r="F196" i="17"/>
  <c r="G196" i="17"/>
  <c r="D197" i="17"/>
  <c r="E197" i="17"/>
  <c r="F197" i="17"/>
  <c r="G197" i="17"/>
  <c r="D198" i="17"/>
  <c r="E198" i="17"/>
  <c r="F198" i="17"/>
  <c r="G198" i="17"/>
  <c r="D199" i="17"/>
  <c r="E199" i="17"/>
  <c r="F199" i="17"/>
  <c r="G199" i="17"/>
  <c r="D200" i="17"/>
  <c r="E200" i="17"/>
  <c r="F200" i="17"/>
  <c r="G200" i="17"/>
  <c r="D201" i="17"/>
  <c r="E201" i="17"/>
  <c r="F201" i="17"/>
  <c r="G201" i="17"/>
  <c r="D202" i="17"/>
  <c r="E202" i="17"/>
  <c r="F202" i="17"/>
  <c r="G202" i="17"/>
  <c r="D203" i="17"/>
  <c r="E203" i="17"/>
  <c r="F203" i="17"/>
  <c r="G203" i="17"/>
  <c r="D204" i="17"/>
  <c r="E204" i="17"/>
  <c r="F204" i="17"/>
  <c r="G204" i="17"/>
  <c r="D205" i="17"/>
  <c r="E205" i="17"/>
  <c r="F205" i="17"/>
  <c r="G205" i="17"/>
  <c r="D206" i="17"/>
  <c r="E206" i="17"/>
  <c r="F206" i="17"/>
  <c r="G206" i="17"/>
  <c r="D207" i="17"/>
  <c r="E207" i="17"/>
  <c r="F207" i="17"/>
  <c r="G207" i="17"/>
  <c r="D208" i="17"/>
  <c r="E208" i="17"/>
  <c r="F208" i="17"/>
  <c r="G208" i="17"/>
  <c r="D209" i="17"/>
  <c r="E209" i="17"/>
  <c r="F209" i="17"/>
  <c r="G209" i="17"/>
  <c r="D210" i="17"/>
  <c r="E210" i="17"/>
  <c r="F210" i="17"/>
  <c r="G210" i="17"/>
  <c r="D211" i="17"/>
  <c r="E211" i="17"/>
  <c r="F211" i="17"/>
  <c r="G211" i="17"/>
  <c r="D212" i="17"/>
  <c r="E212" i="17"/>
  <c r="F212" i="17"/>
  <c r="G212" i="17"/>
  <c r="D213" i="17"/>
  <c r="E213" i="17"/>
  <c r="F213" i="17"/>
  <c r="G213" i="17"/>
  <c r="D214" i="17"/>
  <c r="E214" i="17"/>
  <c r="F214" i="17"/>
  <c r="G214" i="17"/>
  <c r="D215" i="17"/>
  <c r="E215" i="17"/>
  <c r="F215" i="17"/>
  <c r="G215" i="17"/>
  <c r="D216" i="17"/>
  <c r="E216" i="17"/>
  <c r="F216" i="17"/>
  <c r="G216" i="17"/>
  <c r="D217" i="17"/>
  <c r="E217" i="17"/>
  <c r="F217" i="17"/>
  <c r="G217" i="17"/>
  <c r="D218" i="17"/>
  <c r="E218" i="17"/>
  <c r="F218" i="17"/>
  <c r="G218" i="17"/>
  <c r="D219" i="17"/>
  <c r="E219" i="17"/>
  <c r="F219" i="17"/>
  <c r="G219" i="17"/>
  <c r="D220" i="17"/>
  <c r="E220" i="17"/>
  <c r="F220" i="17"/>
  <c r="G220" i="17"/>
  <c r="D221" i="17"/>
  <c r="E221" i="17"/>
  <c r="F221" i="17"/>
  <c r="G221" i="17"/>
  <c r="D222" i="17"/>
  <c r="E222" i="17"/>
  <c r="F222" i="17"/>
  <c r="G222" i="17"/>
  <c r="D223" i="17"/>
  <c r="E223" i="17"/>
  <c r="F223" i="17"/>
  <c r="G223" i="17"/>
  <c r="B3" i="17"/>
  <c r="B4" i="17"/>
  <c r="B5" i="17"/>
  <c r="B6" i="17"/>
  <c r="B7" i="17"/>
  <c r="B8" i="17"/>
  <c r="B9" i="17"/>
  <c r="B10" i="17"/>
  <c r="B11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2" i="17"/>
  <c r="B141" i="17"/>
  <c r="B142" i="17"/>
  <c r="B143" i="17"/>
  <c r="B144" i="17"/>
  <c r="B145" i="17"/>
  <c r="B146" i="17"/>
  <c r="B147" i="17"/>
  <c r="B148" i="17"/>
  <c r="B149" i="17"/>
  <c r="B150" i="17"/>
  <c r="B13" i="17"/>
  <c r="B151" i="17"/>
  <c r="B152" i="17"/>
  <c r="B14" i="17"/>
  <c r="B15" i="17"/>
  <c r="B16" i="17"/>
  <c r="B17" i="17"/>
  <c r="B18" i="17"/>
  <c r="B19" i="17"/>
  <c r="B153" i="17"/>
  <c r="B154" i="17"/>
  <c r="B155" i="17"/>
  <c r="B156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157" i="17"/>
  <c r="B158" i="17"/>
  <c r="B159" i="17"/>
  <c r="B160" i="17"/>
  <c r="B161" i="17"/>
  <c r="B162" i="17"/>
  <c r="B163" i="17"/>
  <c r="B164" i="17"/>
  <c r="B165" i="17"/>
  <c r="B46" i="17"/>
  <c r="B166" i="17"/>
  <c r="B167" i="17"/>
  <c r="B168" i="17"/>
  <c r="B169" i="17"/>
  <c r="B47" i="17"/>
  <c r="B48" i="17"/>
  <c r="B49" i="17"/>
  <c r="B50" i="17"/>
  <c r="B51" i="17"/>
  <c r="B52" i="17"/>
  <c r="B170" i="17"/>
  <c r="B171" i="17"/>
  <c r="B172" i="17"/>
  <c r="B173" i="17"/>
  <c r="B174" i="17"/>
  <c r="B175" i="17"/>
  <c r="B176" i="17"/>
  <c r="B177" i="17"/>
  <c r="B53" i="17"/>
  <c r="B54" i="17"/>
  <c r="B55" i="17"/>
  <c r="B178" i="17"/>
  <c r="B179" i="17"/>
  <c r="B56" i="17"/>
  <c r="B180" i="17"/>
  <c r="B181" i="17"/>
  <c r="B182" i="17"/>
  <c r="B183" i="17"/>
  <c r="B184" i="17"/>
  <c r="B128" i="17"/>
  <c r="B57" i="17"/>
  <c r="B185" i="17"/>
  <c r="B58" i="17"/>
  <c r="B59" i="17"/>
  <c r="B60" i="17"/>
  <c r="B61" i="17"/>
  <c r="B62" i="17"/>
  <c r="B63" i="17"/>
  <c r="B64" i="17"/>
  <c r="B186" i="17"/>
  <c r="B187" i="17"/>
  <c r="B188" i="17"/>
  <c r="B65" i="17"/>
  <c r="B66" i="17"/>
  <c r="B67" i="17"/>
  <c r="B68" i="17"/>
  <c r="B69" i="17"/>
  <c r="B70" i="17"/>
  <c r="B71" i="17"/>
  <c r="B72" i="17"/>
  <c r="B73" i="17"/>
  <c r="B74" i="17"/>
  <c r="B75" i="17"/>
  <c r="B189" i="17"/>
  <c r="B190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205" i="17"/>
  <c r="B118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119" i="17"/>
  <c r="B120" i="17"/>
  <c r="B218" i="17"/>
  <c r="B219" i="17"/>
  <c r="B220" i="17"/>
  <c r="B221" i="17"/>
  <c r="B222" i="17"/>
  <c r="B121" i="17"/>
  <c r="B122" i="17"/>
  <c r="B123" i="17"/>
  <c r="B124" i="17"/>
  <c r="B125" i="17"/>
  <c r="B223" i="17"/>
  <c r="B126" i="17"/>
  <c r="B127" i="17"/>
  <c r="B2" i="17"/>
  <c r="C3" i="17"/>
  <c r="C4" i="17"/>
  <c r="C5" i="17"/>
  <c r="C6" i="17"/>
  <c r="C7" i="17"/>
  <c r="C8" i="17"/>
  <c r="C9" i="17"/>
  <c r="C10" i="17"/>
  <c r="C11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2" i="17"/>
  <c r="C141" i="17"/>
  <c r="C142" i="17"/>
  <c r="C143" i="17"/>
  <c r="C144" i="17"/>
  <c r="C145" i="17"/>
  <c r="C146" i="17"/>
  <c r="C147" i="17"/>
  <c r="C148" i="17"/>
  <c r="C149" i="17"/>
  <c r="C150" i="17"/>
  <c r="C13" i="17"/>
  <c r="C151" i="17"/>
  <c r="C152" i="17"/>
  <c r="C14" i="17"/>
  <c r="C15" i="17"/>
  <c r="C16" i="17"/>
  <c r="C17" i="17"/>
  <c r="C18" i="17"/>
  <c r="C19" i="17"/>
  <c r="C153" i="17"/>
  <c r="C154" i="17"/>
  <c r="C155" i="17"/>
  <c r="C156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157" i="17"/>
  <c r="C158" i="17"/>
  <c r="C159" i="17"/>
  <c r="C160" i="17"/>
  <c r="C161" i="17"/>
  <c r="C162" i="17"/>
  <c r="C163" i="17"/>
  <c r="C164" i="17"/>
  <c r="C165" i="17"/>
  <c r="C46" i="17"/>
  <c r="C166" i="17"/>
  <c r="C167" i="17"/>
  <c r="C168" i="17"/>
  <c r="C169" i="17"/>
  <c r="C47" i="17"/>
  <c r="C48" i="17"/>
  <c r="C49" i="17"/>
  <c r="C50" i="17"/>
  <c r="C51" i="17"/>
  <c r="C52" i="17"/>
  <c r="C170" i="17"/>
  <c r="C171" i="17"/>
  <c r="C172" i="17"/>
  <c r="C173" i="17"/>
  <c r="C174" i="17"/>
  <c r="C175" i="17"/>
  <c r="C176" i="17"/>
  <c r="C177" i="17"/>
  <c r="C53" i="17"/>
  <c r="C54" i="17"/>
  <c r="C55" i="17"/>
  <c r="C178" i="17"/>
  <c r="C179" i="17"/>
  <c r="C56" i="17"/>
  <c r="C180" i="17"/>
  <c r="C181" i="17"/>
  <c r="C182" i="17"/>
  <c r="C183" i="17"/>
  <c r="C184" i="17"/>
  <c r="C128" i="17"/>
  <c r="C57" i="17"/>
  <c r="C185" i="17"/>
  <c r="C58" i="17"/>
  <c r="C59" i="17"/>
  <c r="C60" i="17"/>
  <c r="C61" i="17"/>
  <c r="C62" i="17"/>
  <c r="C63" i="17"/>
  <c r="C64" i="17"/>
  <c r="C186" i="17"/>
  <c r="C187" i="17"/>
  <c r="C188" i="17"/>
  <c r="C65" i="17"/>
  <c r="C66" i="17"/>
  <c r="C67" i="17"/>
  <c r="C68" i="17"/>
  <c r="C69" i="17"/>
  <c r="C70" i="17"/>
  <c r="C71" i="17"/>
  <c r="C72" i="17"/>
  <c r="C73" i="17"/>
  <c r="C74" i="17"/>
  <c r="C75" i="17"/>
  <c r="C189" i="17"/>
  <c r="C190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205" i="17"/>
  <c r="C118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119" i="17"/>
  <c r="C120" i="17"/>
  <c r="C218" i="17"/>
  <c r="C219" i="17"/>
  <c r="C220" i="17"/>
  <c r="C221" i="17"/>
  <c r="C222" i="17"/>
  <c r="C121" i="17"/>
  <c r="C122" i="17"/>
  <c r="C123" i="17"/>
  <c r="C124" i="17"/>
  <c r="C125" i="17"/>
  <c r="C223" i="17"/>
  <c r="C126" i="17"/>
  <c r="C127" i="17"/>
  <c r="C2" i="17"/>
  <c r="G2" i="17"/>
  <c r="F2" i="17"/>
  <c r="E2" i="17"/>
  <c r="I10" i="17"/>
  <c r="H40" i="17"/>
  <c r="D2" i="17"/>
  <c r="L36" i="20"/>
  <c r="L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2" i="20"/>
  <c r="F3" i="20"/>
  <c r="G3" i="20"/>
  <c r="F4" i="20"/>
  <c r="G4" i="20"/>
  <c r="F5" i="20"/>
  <c r="G5" i="20"/>
  <c r="F6" i="20"/>
  <c r="G6" i="20"/>
  <c r="F7" i="20"/>
  <c r="G7" i="20"/>
  <c r="F8" i="20"/>
  <c r="G8" i="20"/>
  <c r="F9" i="20"/>
  <c r="G9" i="20"/>
  <c r="F10" i="20"/>
  <c r="G10" i="20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F18" i="20"/>
  <c r="G18" i="20"/>
  <c r="F19" i="20"/>
  <c r="G19" i="20"/>
  <c r="F20" i="20"/>
  <c r="G20" i="20"/>
  <c r="F21" i="20"/>
  <c r="G21" i="20"/>
  <c r="F22" i="20"/>
  <c r="G22" i="20"/>
  <c r="F23" i="20"/>
  <c r="G23" i="20"/>
  <c r="F24" i="20"/>
  <c r="G24" i="20"/>
  <c r="F25" i="20"/>
  <c r="G25" i="20"/>
  <c r="F26" i="20"/>
  <c r="G26" i="20"/>
  <c r="F27" i="20"/>
  <c r="G27" i="20"/>
  <c r="F28" i="20"/>
  <c r="G28" i="20"/>
  <c r="F29" i="20"/>
  <c r="G29" i="20"/>
  <c r="F30" i="20"/>
  <c r="G30" i="20"/>
  <c r="F31" i="20"/>
  <c r="G31" i="20"/>
  <c r="F32" i="20"/>
  <c r="G32" i="20"/>
  <c r="F33" i="20"/>
  <c r="G33" i="20"/>
  <c r="F34" i="20"/>
  <c r="G34" i="20"/>
  <c r="F35" i="20"/>
  <c r="G35" i="20"/>
  <c r="F36" i="20"/>
  <c r="G36" i="20"/>
  <c r="F37" i="20"/>
  <c r="G37" i="20"/>
  <c r="F38" i="20"/>
  <c r="G38" i="20"/>
  <c r="F39" i="20"/>
  <c r="G39" i="20"/>
  <c r="F40" i="20"/>
  <c r="G40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7" i="20"/>
  <c r="G47" i="20"/>
  <c r="F48" i="20"/>
  <c r="G48" i="20"/>
  <c r="F49" i="20"/>
  <c r="G49" i="20"/>
  <c r="F50" i="20"/>
  <c r="G50" i="20"/>
  <c r="F51" i="20"/>
  <c r="G51" i="20"/>
  <c r="F52" i="20"/>
  <c r="G52" i="20"/>
  <c r="F53" i="20"/>
  <c r="G53" i="20"/>
  <c r="F54" i="20"/>
  <c r="G54" i="20"/>
  <c r="F55" i="20"/>
  <c r="G55" i="20"/>
  <c r="F56" i="20"/>
  <c r="G56" i="20"/>
  <c r="F57" i="20"/>
  <c r="G57" i="20"/>
  <c r="F58" i="20"/>
  <c r="G58" i="20"/>
  <c r="F59" i="20"/>
  <c r="G59" i="20"/>
  <c r="F60" i="20"/>
  <c r="G60" i="20"/>
  <c r="F61" i="20"/>
  <c r="G61" i="20"/>
  <c r="F62" i="20"/>
  <c r="G62" i="20"/>
  <c r="F63" i="20"/>
  <c r="G63" i="20"/>
  <c r="F64" i="20"/>
  <c r="G64" i="20"/>
  <c r="F65" i="20"/>
  <c r="G65" i="20"/>
  <c r="F66" i="20"/>
  <c r="G66" i="20"/>
  <c r="F67" i="20"/>
  <c r="G67" i="20"/>
  <c r="F68" i="20"/>
  <c r="G68" i="20"/>
  <c r="F69" i="20"/>
  <c r="G69" i="20"/>
  <c r="F70" i="20"/>
  <c r="G70" i="20"/>
  <c r="F71" i="20"/>
  <c r="G71" i="20"/>
  <c r="F72" i="20"/>
  <c r="G72" i="20"/>
  <c r="F73" i="20"/>
  <c r="G73" i="20"/>
  <c r="F74" i="20"/>
  <c r="G74" i="20"/>
  <c r="F75" i="20"/>
  <c r="G75" i="20"/>
  <c r="F76" i="20"/>
  <c r="G76" i="20"/>
  <c r="F77" i="20"/>
  <c r="G77" i="20"/>
  <c r="F78" i="20"/>
  <c r="G78" i="20"/>
  <c r="F79" i="20"/>
  <c r="G79" i="20"/>
  <c r="F80" i="20"/>
  <c r="G80" i="20"/>
  <c r="F81" i="20"/>
  <c r="G81" i="20"/>
  <c r="F82" i="20"/>
  <c r="G82" i="20"/>
  <c r="F83" i="20"/>
  <c r="G83" i="20"/>
  <c r="F84" i="20"/>
  <c r="G84" i="20"/>
  <c r="F85" i="20"/>
  <c r="G85" i="20"/>
  <c r="F86" i="20"/>
  <c r="G86" i="20"/>
  <c r="F87" i="20"/>
  <c r="G87" i="20"/>
  <c r="F88" i="20"/>
  <c r="G88" i="20"/>
  <c r="F89" i="20"/>
  <c r="G89" i="20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F98" i="20"/>
  <c r="G98" i="20"/>
  <c r="F99" i="20"/>
  <c r="G99" i="20"/>
  <c r="F100" i="20"/>
  <c r="G100" i="20"/>
  <c r="F101" i="20"/>
  <c r="G101" i="20"/>
  <c r="F102" i="20"/>
  <c r="G102" i="20"/>
  <c r="F103" i="20"/>
  <c r="G103" i="20"/>
  <c r="F104" i="20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G111" i="20"/>
  <c r="F112" i="20"/>
  <c r="G112" i="20"/>
  <c r="F113" i="20"/>
  <c r="G113" i="20"/>
  <c r="F114" i="20"/>
  <c r="G114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F122" i="20"/>
  <c r="G122" i="20"/>
  <c r="F123" i="20"/>
  <c r="G123" i="20"/>
  <c r="F124" i="20"/>
  <c r="G124" i="20"/>
  <c r="F125" i="20"/>
  <c r="G125" i="20"/>
  <c r="F126" i="20"/>
  <c r="G126" i="20"/>
  <c r="F127" i="20"/>
  <c r="G127" i="20"/>
  <c r="F128" i="20"/>
  <c r="G128" i="20"/>
  <c r="F129" i="20"/>
  <c r="G129" i="20"/>
  <c r="F130" i="20"/>
  <c r="G130" i="20"/>
  <c r="F131" i="20"/>
  <c r="G131" i="20"/>
  <c r="F132" i="20"/>
  <c r="G132" i="20"/>
  <c r="F133" i="20"/>
  <c r="G133" i="20"/>
  <c r="F134" i="20"/>
  <c r="G134" i="20"/>
  <c r="F135" i="20"/>
  <c r="G135" i="20"/>
  <c r="F136" i="20"/>
  <c r="G136" i="20"/>
  <c r="F137" i="20"/>
  <c r="G137" i="20"/>
  <c r="F138" i="20"/>
  <c r="G138" i="20"/>
  <c r="F139" i="20"/>
  <c r="G139" i="20"/>
  <c r="F140" i="20"/>
  <c r="G140" i="20"/>
  <c r="F141" i="20"/>
  <c r="G141" i="20"/>
  <c r="F142" i="20"/>
  <c r="G142" i="20"/>
  <c r="F143" i="20"/>
  <c r="G143" i="20"/>
  <c r="F144" i="20"/>
  <c r="G144" i="20"/>
  <c r="F145" i="20"/>
  <c r="G145" i="20"/>
  <c r="F146" i="20"/>
  <c r="G146" i="20"/>
  <c r="F147" i="20"/>
  <c r="G147" i="20"/>
  <c r="F148" i="20"/>
  <c r="G148" i="20"/>
  <c r="F149" i="20"/>
  <c r="G149" i="20"/>
  <c r="F150" i="20"/>
  <c r="G150" i="20"/>
  <c r="F151" i="20"/>
  <c r="G151" i="20"/>
  <c r="F152" i="20"/>
  <c r="G152" i="20"/>
  <c r="F153" i="20"/>
  <c r="G153" i="20"/>
  <c r="F154" i="20"/>
  <c r="G154" i="20"/>
  <c r="F155" i="20"/>
  <c r="G155" i="20"/>
  <c r="F156" i="20"/>
  <c r="G156" i="20"/>
  <c r="F157" i="20"/>
  <c r="G157" i="20"/>
  <c r="F158" i="20"/>
  <c r="G158" i="20"/>
  <c r="F159" i="20"/>
  <c r="G159" i="20"/>
  <c r="F160" i="20"/>
  <c r="G160" i="20"/>
  <c r="F161" i="20"/>
  <c r="G161" i="20"/>
  <c r="F162" i="20"/>
  <c r="G162" i="20"/>
  <c r="F163" i="20"/>
  <c r="G163" i="20"/>
  <c r="F164" i="20"/>
  <c r="G164" i="20"/>
  <c r="F165" i="20"/>
  <c r="G165" i="20"/>
  <c r="F166" i="20"/>
  <c r="G166" i="20"/>
  <c r="F167" i="20"/>
  <c r="G167" i="20"/>
  <c r="F168" i="20"/>
  <c r="G168" i="20"/>
  <c r="F169" i="20"/>
  <c r="G169" i="20"/>
  <c r="F170" i="20"/>
  <c r="G170" i="20"/>
  <c r="F171" i="20"/>
  <c r="G171" i="20"/>
  <c r="F172" i="20"/>
  <c r="G172" i="20"/>
  <c r="F173" i="20"/>
  <c r="G173" i="20"/>
  <c r="F174" i="20"/>
  <c r="G174" i="20"/>
  <c r="F175" i="20"/>
  <c r="G175" i="20"/>
  <c r="F176" i="20"/>
  <c r="G176" i="20"/>
  <c r="F177" i="20"/>
  <c r="G177" i="20"/>
  <c r="F178" i="20"/>
  <c r="G178" i="20"/>
  <c r="F179" i="20"/>
  <c r="G179" i="20"/>
  <c r="F180" i="20"/>
  <c r="G180" i="20"/>
  <c r="F181" i="20"/>
  <c r="G181" i="20"/>
  <c r="F182" i="20"/>
  <c r="G182" i="20"/>
  <c r="F183" i="20"/>
  <c r="G183" i="20"/>
  <c r="F184" i="20"/>
  <c r="G184" i="20"/>
  <c r="F185" i="20"/>
  <c r="G185" i="20"/>
  <c r="F186" i="20"/>
  <c r="G186" i="20"/>
  <c r="F187" i="20"/>
  <c r="G187" i="20"/>
  <c r="F188" i="20"/>
  <c r="G188" i="20"/>
  <c r="F189" i="20"/>
  <c r="G189" i="20"/>
  <c r="F190" i="20"/>
  <c r="G190" i="20"/>
  <c r="F191" i="20"/>
  <c r="G191" i="20"/>
  <c r="F192" i="20"/>
  <c r="G192" i="20"/>
  <c r="F193" i="20"/>
  <c r="G193" i="20"/>
  <c r="F194" i="20"/>
  <c r="G194" i="20"/>
  <c r="F195" i="20"/>
  <c r="G195" i="20"/>
  <c r="F196" i="20"/>
  <c r="G196" i="20"/>
  <c r="F197" i="20"/>
  <c r="G197" i="20"/>
  <c r="F198" i="20"/>
  <c r="G198" i="20"/>
  <c r="F199" i="20"/>
  <c r="G199" i="20"/>
  <c r="F200" i="20"/>
  <c r="G200" i="20"/>
  <c r="F201" i="20"/>
  <c r="G201" i="20"/>
  <c r="F202" i="20"/>
  <c r="G202" i="20"/>
  <c r="F203" i="20"/>
  <c r="G203" i="20"/>
  <c r="F204" i="20"/>
  <c r="G204" i="20"/>
  <c r="F205" i="20"/>
  <c r="G205" i="20"/>
  <c r="F206" i="20"/>
  <c r="G206" i="20"/>
  <c r="F207" i="20"/>
  <c r="G207" i="20"/>
  <c r="F208" i="20"/>
  <c r="G208" i="20"/>
  <c r="F209" i="20"/>
  <c r="G209" i="20"/>
  <c r="F210" i="20"/>
  <c r="G210" i="20"/>
  <c r="F211" i="20"/>
  <c r="G211" i="20"/>
  <c r="F212" i="20"/>
  <c r="G212" i="20"/>
  <c r="F213" i="20"/>
  <c r="G213" i="20"/>
  <c r="F214" i="20"/>
  <c r="G214" i="20"/>
  <c r="F215" i="20"/>
  <c r="G215" i="20"/>
  <c r="F216" i="20"/>
  <c r="G216" i="20"/>
  <c r="F217" i="20"/>
  <c r="G217" i="20"/>
  <c r="F218" i="20"/>
  <c r="G218" i="20"/>
  <c r="F219" i="20"/>
  <c r="G219" i="20"/>
  <c r="F220" i="20"/>
  <c r="G220" i="20"/>
  <c r="F221" i="20"/>
  <c r="G221" i="20"/>
  <c r="F222" i="20"/>
  <c r="G222" i="20"/>
  <c r="F223" i="20"/>
  <c r="G223" i="20"/>
  <c r="F224" i="20"/>
  <c r="G224" i="20"/>
  <c r="F225" i="20"/>
  <c r="G225" i="20"/>
  <c r="F226" i="20"/>
  <c r="G226" i="20"/>
  <c r="F227" i="20"/>
  <c r="G227" i="20"/>
  <c r="F228" i="20"/>
  <c r="G228" i="20"/>
  <c r="F229" i="20"/>
  <c r="G229" i="20"/>
  <c r="F230" i="20"/>
  <c r="G230" i="20"/>
  <c r="F231" i="20"/>
  <c r="G231" i="20"/>
  <c r="F232" i="20"/>
  <c r="G232" i="20"/>
  <c r="F233" i="20"/>
  <c r="G233" i="20"/>
  <c r="F234" i="20"/>
  <c r="G234" i="20"/>
  <c r="F235" i="20"/>
  <c r="G235" i="20"/>
  <c r="F236" i="20"/>
  <c r="G236" i="20"/>
  <c r="F237" i="20"/>
  <c r="G237" i="20"/>
  <c r="F238" i="20"/>
  <c r="G238" i="20"/>
  <c r="F239" i="20"/>
  <c r="G239" i="20"/>
  <c r="F240" i="20"/>
  <c r="G240" i="20"/>
  <c r="F241" i="20"/>
  <c r="G241" i="20"/>
  <c r="F242" i="20"/>
  <c r="G242" i="20"/>
  <c r="F243" i="20"/>
  <c r="G243" i="20"/>
  <c r="F244" i="20"/>
  <c r="G244" i="20"/>
  <c r="F245" i="20"/>
  <c r="G245" i="20"/>
  <c r="F246" i="20"/>
  <c r="G246" i="20"/>
  <c r="F247" i="20"/>
  <c r="G247" i="20"/>
  <c r="F248" i="20"/>
  <c r="G248" i="20"/>
  <c r="F249" i="20"/>
  <c r="G249" i="20"/>
  <c r="F250" i="20"/>
  <c r="G250" i="20"/>
  <c r="F251" i="20"/>
  <c r="G251" i="20"/>
  <c r="F252" i="20"/>
  <c r="G252" i="20"/>
  <c r="F253" i="20"/>
  <c r="G253" i="20"/>
  <c r="F254" i="20"/>
  <c r="G254" i="20"/>
  <c r="F255" i="20"/>
  <c r="G255" i="20"/>
  <c r="F256" i="20"/>
  <c r="G256" i="20"/>
  <c r="F257" i="20"/>
  <c r="G257" i="20"/>
  <c r="F258" i="20"/>
  <c r="G258" i="20"/>
  <c r="F259" i="20"/>
  <c r="G259" i="20"/>
  <c r="F260" i="20"/>
  <c r="G260" i="20"/>
  <c r="F261" i="20"/>
  <c r="G261" i="20"/>
  <c r="F262" i="20"/>
  <c r="G262" i="20"/>
  <c r="F263" i="20"/>
  <c r="G263" i="20"/>
  <c r="F264" i="20"/>
  <c r="G264" i="20"/>
  <c r="F265" i="20"/>
  <c r="G265" i="20"/>
  <c r="F266" i="20"/>
  <c r="G266" i="20"/>
  <c r="F267" i="20"/>
  <c r="G267" i="20"/>
  <c r="F268" i="20"/>
  <c r="G268" i="20"/>
  <c r="F269" i="20"/>
  <c r="G269" i="20"/>
  <c r="F270" i="20"/>
  <c r="G270" i="20"/>
  <c r="F271" i="20"/>
  <c r="G271" i="20"/>
  <c r="F272" i="20"/>
  <c r="G272" i="20"/>
  <c r="F273" i="20"/>
  <c r="G273" i="20"/>
  <c r="F274" i="20"/>
  <c r="G274" i="20"/>
  <c r="F275" i="20"/>
  <c r="G275" i="20"/>
  <c r="F276" i="20"/>
  <c r="G276" i="20"/>
  <c r="F277" i="20"/>
  <c r="G277" i="20"/>
  <c r="F278" i="20"/>
  <c r="G278" i="20"/>
  <c r="F279" i="20"/>
  <c r="G279" i="20"/>
  <c r="F280" i="20"/>
  <c r="G280" i="20"/>
  <c r="F281" i="20"/>
  <c r="G281" i="20"/>
  <c r="F282" i="20"/>
  <c r="G282" i="20"/>
  <c r="F283" i="20"/>
  <c r="G283" i="20"/>
  <c r="F284" i="20"/>
  <c r="G284" i="20"/>
  <c r="F285" i="20"/>
  <c r="G285" i="20"/>
  <c r="F286" i="20"/>
  <c r="G286" i="20"/>
  <c r="F287" i="20"/>
  <c r="G287" i="20"/>
  <c r="F288" i="20"/>
  <c r="G288" i="20"/>
  <c r="F289" i="20"/>
  <c r="G289" i="20"/>
  <c r="F290" i="20"/>
  <c r="G290" i="20"/>
  <c r="F291" i="20"/>
  <c r="G291" i="20"/>
  <c r="F292" i="20"/>
  <c r="G292" i="20"/>
  <c r="F293" i="20"/>
  <c r="G293" i="20"/>
  <c r="F294" i="20"/>
  <c r="G294" i="20"/>
  <c r="F295" i="20"/>
  <c r="G295" i="20"/>
  <c r="F296" i="20"/>
  <c r="G296" i="20"/>
  <c r="F297" i="20"/>
  <c r="G297" i="20"/>
  <c r="F298" i="20"/>
  <c r="G298" i="20"/>
  <c r="F299" i="20"/>
  <c r="G299" i="20"/>
  <c r="F300" i="20"/>
  <c r="G300" i="20"/>
  <c r="F301" i="20"/>
  <c r="G301" i="20"/>
  <c r="F302" i="20"/>
  <c r="G302" i="20"/>
  <c r="G2" i="20"/>
  <c r="F2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2" i="20"/>
  <c r="B265" i="14"/>
  <c r="B216" i="14"/>
  <c r="B284" i="14"/>
  <c r="B192" i="14"/>
  <c r="B193" i="14"/>
  <c r="B108" i="14"/>
  <c r="B187" i="14"/>
  <c r="B300" i="14"/>
  <c r="B325" i="14"/>
  <c r="B81" i="14"/>
  <c r="B82" i="14"/>
  <c r="B324" i="14"/>
  <c r="B57" i="14"/>
  <c r="B100" i="14"/>
  <c r="B280" i="14"/>
  <c r="B274" i="14"/>
  <c r="B197" i="14"/>
  <c r="B266" i="14"/>
  <c r="B267" i="14"/>
  <c r="B12" i="14"/>
  <c r="B211" i="14"/>
  <c r="B217" i="14"/>
  <c r="B269" i="14"/>
  <c r="B301" i="14"/>
  <c r="B198" i="14"/>
  <c r="B103" i="14"/>
  <c r="B14" i="14"/>
  <c r="B157" i="14"/>
  <c r="B270" i="14"/>
  <c r="B110" i="14"/>
  <c r="B272" i="14"/>
  <c r="B273" i="14"/>
  <c r="B279" i="14"/>
  <c r="B202" i="14"/>
  <c r="B25" i="14"/>
  <c r="B13" i="14"/>
  <c r="B286" i="14"/>
  <c r="B287" i="14"/>
  <c r="B288" i="14"/>
  <c r="B289" i="14"/>
  <c r="B106" i="14"/>
  <c r="B302" i="14"/>
  <c r="B275" i="14"/>
  <c r="B212" i="14"/>
  <c r="B277" i="14"/>
  <c r="B261" i="14"/>
  <c r="B290" i="14"/>
  <c r="B291" i="14"/>
  <c r="B209" i="14"/>
  <c r="B41" i="14"/>
  <c r="B203" i="14"/>
  <c r="B210" i="14"/>
  <c r="B271" i="14"/>
  <c r="B15" i="14"/>
  <c r="B48" i="14"/>
  <c r="B276" i="14"/>
  <c r="B24" i="14"/>
  <c r="B173" i="14"/>
  <c r="B278" i="14"/>
  <c r="B281" i="14"/>
  <c r="B308" i="14"/>
  <c r="B309" i="14"/>
  <c r="B105" i="14"/>
  <c r="B199" i="14"/>
  <c r="B101" i="14"/>
  <c r="B195" i="14"/>
  <c r="B174" i="14"/>
  <c r="B201" i="14"/>
  <c r="B304" i="14"/>
  <c r="B127" i="14"/>
  <c r="B158" i="14"/>
  <c r="B35" i="14"/>
  <c r="B107" i="14"/>
  <c r="B118" i="14"/>
  <c r="B205" i="14"/>
  <c r="B76" i="14"/>
  <c r="B293" i="14"/>
  <c r="B292" i="14"/>
  <c r="B18" i="14"/>
  <c r="B260" i="14"/>
  <c r="B299" i="14"/>
  <c r="B196" i="14"/>
  <c r="B251" i="14"/>
  <c r="B121" i="14"/>
  <c r="B122" i="14"/>
  <c r="B124" i="14"/>
  <c r="B125" i="14"/>
  <c r="B120" i="14"/>
  <c r="B126" i="14"/>
  <c r="B200" i="14"/>
  <c r="B285" i="14"/>
  <c r="B137" i="14"/>
  <c r="B140" i="14"/>
  <c r="B47" i="14"/>
  <c r="B111" i="14"/>
  <c r="B262" i="14"/>
  <c r="B263" i="14"/>
  <c r="B160" i="14"/>
  <c r="B170" i="14"/>
  <c r="B204" i="14"/>
  <c r="B155" i="14"/>
  <c r="B207" i="14"/>
  <c r="B169" i="14"/>
  <c r="B29" i="14"/>
  <c r="B30" i="14"/>
  <c r="B31" i="14"/>
  <c r="B102" i="14"/>
  <c r="B104" i="14"/>
  <c r="B77" i="14"/>
  <c r="B53" i="14"/>
  <c r="B58" i="14"/>
  <c r="B65" i="14"/>
  <c r="B259" i="14"/>
  <c r="B159" i="14"/>
  <c r="B171" i="14"/>
  <c r="B298" i="14"/>
  <c r="B194" i="14"/>
  <c r="B249" i="14"/>
  <c r="B250" i="14"/>
  <c r="B27" i="14"/>
  <c r="B168" i="14"/>
  <c r="B172" i="14"/>
  <c r="B52" i="14"/>
  <c r="B214" i="14"/>
  <c r="B139" i="14"/>
  <c r="B44" i="14"/>
  <c r="B206" i="14"/>
  <c r="B303" i="14"/>
  <c r="B3" i="14"/>
  <c r="B114" i="14"/>
  <c r="B283" i="14"/>
  <c r="B56" i="14"/>
  <c r="B133" i="14"/>
  <c r="B258" i="14"/>
  <c r="B59" i="14"/>
  <c r="B8" i="14"/>
  <c r="B166" i="14"/>
  <c r="B67" i="14"/>
  <c r="B215" i="14"/>
  <c r="B307" i="14"/>
  <c r="B306" i="14"/>
  <c r="B175" i="14"/>
  <c r="B297" i="14"/>
  <c r="B26" i="14"/>
  <c r="B185" i="14"/>
  <c r="B7" i="14"/>
  <c r="B188" i="14"/>
  <c r="B180" i="14"/>
  <c r="B75" i="14"/>
  <c r="B190" i="14"/>
  <c r="B167" i="14"/>
  <c r="B162" i="14"/>
  <c r="B123" i="14"/>
  <c r="B295" i="14"/>
  <c r="B39" i="14"/>
  <c r="B163" i="14"/>
  <c r="B264" i="14"/>
  <c r="B294" i="14"/>
  <c r="B138" i="14"/>
  <c r="B38" i="14"/>
  <c r="B282" i="14"/>
  <c r="B296" i="14"/>
  <c r="B326" i="14"/>
  <c r="B327" i="14"/>
  <c r="B328" i="14"/>
  <c r="B329" i="14"/>
  <c r="B33" i="14"/>
  <c r="B34" i="14"/>
  <c r="B181" i="14"/>
  <c r="B184" i="14"/>
  <c r="B28" i="14"/>
  <c r="B36" i="14"/>
  <c r="B37" i="14"/>
  <c r="B10" i="14"/>
  <c r="B246" i="14"/>
  <c r="B247" i="14"/>
  <c r="B183" i="14"/>
  <c r="B54" i="14"/>
  <c r="B17" i="14"/>
  <c r="B51" i="14"/>
  <c r="B20" i="14"/>
  <c r="B21" i="14"/>
  <c r="B255" i="14"/>
  <c r="B182" i="14"/>
  <c r="B218" i="14"/>
  <c r="B32" i="14"/>
  <c r="B61" i="14"/>
  <c r="B132" i="14"/>
  <c r="B45" i="14"/>
  <c r="B43" i="14"/>
  <c r="B19" i="14"/>
  <c r="B189" i="14"/>
  <c r="B113" i="14"/>
  <c r="B213" i="14"/>
  <c r="B115" i="14"/>
  <c r="B223" i="14"/>
  <c r="B224" i="14"/>
  <c r="B16" i="14"/>
  <c r="B22" i="14"/>
  <c r="B23" i="14"/>
  <c r="B64" i="14"/>
  <c r="B78" i="14"/>
  <c r="B9" i="14"/>
  <c r="B164" i="14"/>
  <c r="B40" i="14"/>
  <c r="B331" i="14"/>
  <c r="B165" i="14"/>
  <c r="B176" i="14"/>
  <c r="B186" i="14"/>
  <c r="B178" i="14"/>
  <c r="B79" i="14"/>
  <c r="B87" i="14"/>
  <c r="B60" i="14"/>
  <c r="B11" i="14"/>
  <c r="B244" i="14"/>
  <c r="B177" i="14"/>
  <c r="B66" i="14"/>
  <c r="B257" i="14"/>
  <c r="B4" i="14"/>
  <c r="B225" i="14"/>
  <c r="B226" i="14"/>
  <c r="B119" i="14"/>
  <c r="B221" i="14"/>
  <c r="B222" i="14"/>
  <c r="B227" i="14"/>
  <c r="B228" i="14"/>
  <c r="B229" i="14"/>
  <c r="B230" i="14"/>
  <c r="B233" i="14"/>
  <c r="B234" i="14"/>
  <c r="B235" i="14"/>
  <c r="B236" i="14"/>
  <c r="B239" i="14"/>
  <c r="B240" i="14"/>
  <c r="B248" i="14"/>
  <c r="B254" i="14"/>
  <c r="B242" i="14"/>
  <c r="B243" i="14"/>
  <c r="B253" i="14"/>
  <c r="B245" i="14"/>
  <c r="B317" i="14"/>
  <c r="B5" i="14"/>
  <c r="B208" i="14"/>
  <c r="B50" i="14"/>
  <c r="B161" i="14"/>
  <c r="B63" i="14"/>
  <c r="B62" i="14"/>
  <c r="B117" i="14"/>
  <c r="B237" i="14"/>
  <c r="B238" i="14"/>
  <c r="B6" i="14"/>
  <c r="B219" i="14"/>
  <c r="B220" i="14"/>
  <c r="B322" i="14"/>
  <c r="B83" i="14"/>
  <c r="B84" i="14"/>
  <c r="B256" i="14"/>
  <c r="B179" i="14"/>
  <c r="B94" i="14"/>
  <c r="B147" i="14"/>
  <c r="B252" i="14"/>
  <c r="B148" i="14"/>
  <c r="B112" i="14"/>
  <c r="B241" i="14"/>
  <c r="B68" i="14"/>
  <c r="B231" i="14"/>
  <c r="B232" i="14"/>
  <c r="B318" i="14"/>
  <c r="B141" i="14"/>
  <c r="B96" i="14"/>
  <c r="B319" i="14"/>
  <c r="B46" i="14"/>
  <c r="B69" i="14"/>
  <c r="B98" i="14"/>
  <c r="B136" i="14"/>
  <c r="B72" i="14"/>
  <c r="B80" i="14"/>
  <c r="B91" i="14"/>
  <c r="B55" i="14"/>
  <c r="B268" i="14"/>
  <c r="B131" i="14"/>
  <c r="B85" i="14"/>
  <c r="B86" i="14"/>
  <c r="B144" i="14"/>
  <c r="B145" i="14"/>
  <c r="B70" i="14"/>
  <c r="B323" i="14"/>
  <c r="B92" i="14"/>
  <c r="B73" i="14"/>
  <c r="B99" i="14"/>
  <c r="B116" i="14"/>
  <c r="B74" i="14"/>
  <c r="B314" i="14"/>
  <c r="B95" i="14"/>
  <c r="B152" i="14"/>
  <c r="B135" i="14"/>
  <c r="B312" i="14"/>
  <c r="B330" i="14"/>
  <c r="B151" i="14"/>
  <c r="B2" i="14"/>
  <c r="B49" i="14"/>
  <c r="B97" i="14"/>
  <c r="B134" i="14"/>
  <c r="B146" i="14"/>
  <c r="B149" i="14"/>
  <c r="B89" i="14"/>
  <c r="B90" i="14"/>
  <c r="B332" i="14"/>
  <c r="B142" i="14"/>
  <c r="B313" i="14"/>
  <c r="B153" i="14"/>
  <c r="B143" i="14"/>
  <c r="B109" i="14"/>
  <c r="B305" i="14"/>
  <c r="B88" i="14"/>
  <c r="B310" i="14"/>
  <c r="B93" i="14"/>
  <c r="B150" i="14"/>
  <c r="B128" i="14"/>
  <c r="B156" i="14"/>
  <c r="B320" i="14"/>
  <c r="B321" i="14"/>
  <c r="B154" i="14"/>
  <c r="B316" i="14"/>
  <c r="B311" i="14"/>
  <c r="B315" i="14"/>
  <c r="B42" i="14"/>
  <c r="B71" i="14"/>
  <c r="B129" i="14"/>
  <c r="B130" i="14"/>
  <c r="B191" i="14"/>
  <c r="P129" i="14"/>
  <c r="P130" i="14"/>
  <c r="H123" i="17" l="1"/>
  <c r="H125" i="17"/>
  <c r="H127" i="17"/>
  <c r="H121" i="17"/>
  <c r="H103" i="17"/>
  <c r="H32" i="17"/>
  <c r="I221" i="17"/>
  <c r="I124" i="17"/>
  <c r="I121" i="17"/>
  <c r="H144" i="17"/>
  <c r="I138" i="17"/>
  <c r="I122" i="17"/>
  <c r="H95" i="17"/>
  <c r="H71" i="17"/>
  <c r="H48" i="17"/>
  <c r="H24" i="17"/>
  <c r="I18" i="17"/>
  <c r="H122" i="17"/>
  <c r="M33" i="20"/>
  <c r="H124" i="17"/>
  <c r="I222" i="17"/>
  <c r="I220" i="17"/>
  <c r="H218" i="17"/>
  <c r="I216" i="17"/>
  <c r="H176" i="17"/>
  <c r="H152" i="17"/>
  <c r="L5" i="20"/>
  <c r="M5" i="20" s="1"/>
  <c r="L48" i="20"/>
  <c r="L54" i="20"/>
  <c r="M32" i="20"/>
  <c r="I218" i="17"/>
  <c r="H222" i="17"/>
  <c r="I219" i="17"/>
  <c r="H216" i="17"/>
  <c r="H220" i="17"/>
  <c r="L20" i="20"/>
  <c r="M20" i="20" s="1"/>
  <c r="L12" i="20"/>
  <c r="M12" i="20" s="1"/>
  <c r="L4" i="20"/>
  <c r="M4" i="20" s="1"/>
  <c r="L43" i="20"/>
  <c r="I211" i="17"/>
  <c r="I117" i="17"/>
  <c r="I109" i="17"/>
  <c r="I101" i="17"/>
  <c r="I93" i="17"/>
  <c r="H202" i="17"/>
  <c r="H194" i="17"/>
  <c r="I83" i="17"/>
  <c r="I190" i="17"/>
  <c r="I69" i="17"/>
  <c r="H64" i="17"/>
  <c r="H57" i="17"/>
  <c r="I179" i="17"/>
  <c r="I174" i="17"/>
  <c r="H49" i="17"/>
  <c r="I165" i="17"/>
  <c r="I157" i="17"/>
  <c r="I38" i="17"/>
  <c r="I30" i="17"/>
  <c r="I22" i="17"/>
  <c r="H18" i="17"/>
  <c r="I150" i="17"/>
  <c r="I142" i="17"/>
  <c r="I135" i="17"/>
  <c r="H10" i="17"/>
  <c r="L19" i="20"/>
  <c r="M19" i="20" s="1"/>
  <c r="L11" i="20"/>
  <c r="M11" i="20" s="1"/>
  <c r="L3" i="20"/>
  <c r="M3" i="20" s="1"/>
  <c r="L49" i="20"/>
  <c r="L44" i="20"/>
  <c r="I2" i="17"/>
  <c r="H210" i="17"/>
  <c r="I116" i="17"/>
  <c r="I108" i="17"/>
  <c r="I100" i="17"/>
  <c r="I92" i="17"/>
  <c r="H201" i="17"/>
  <c r="H193" i="17"/>
  <c r="I82" i="17"/>
  <c r="I189" i="17"/>
  <c r="I68" i="17"/>
  <c r="I63" i="17"/>
  <c r="H128" i="17"/>
  <c r="H178" i="17"/>
  <c r="I173" i="17"/>
  <c r="I48" i="17"/>
  <c r="I164" i="17"/>
  <c r="I45" i="17"/>
  <c r="I37" i="17"/>
  <c r="I29" i="17"/>
  <c r="I21" i="17"/>
  <c r="H17" i="17"/>
  <c r="I149" i="17"/>
  <c r="I141" i="17"/>
  <c r="I134" i="17"/>
  <c r="H9" i="17"/>
  <c r="L18" i="20"/>
  <c r="M18" i="20" s="1"/>
  <c r="L10" i="20"/>
  <c r="M10" i="20" s="1"/>
  <c r="L46" i="20"/>
  <c r="H209" i="17"/>
  <c r="I115" i="17"/>
  <c r="I107" i="17"/>
  <c r="I99" i="17"/>
  <c r="I91" i="17"/>
  <c r="I200" i="17"/>
  <c r="I192" i="17"/>
  <c r="H81" i="17"/>
  <c r="I75" i="17"/>
  <c r="I67" i="17"/>
  <c r="I62" i="17"/>
  <c r="I184" i="17"/>
  <c r="I55" i="17"/>
  <c r="I172" i="17"/>
  <c r="I47" i="17"/>
  <c r="I163" i="17"/>
  <c r="I44" i="17"/>
  <c r="I36" i="17"/>
  <c r="I28" i="17"/>
  <c r="I20" i="17"/>
  <c r="I16" i="17"/>
  <c r="I148" i="17"/>
  <c r="I12" i="17"/>
  <c r="I133" i="17"/>
  <c r="I8" i="17"/>
  <c r="L17" i="20"/>
  <c r="M17" i="20" s="1"/>
  <c r="L9" i="20"/>
  <c r="M9" i="20" s="1"/>
  <c r="M34" i="20"/>
  <c r="L45" i="20"/>
  <c r="I119" i="17"/>
  <c r="I208" i="17"/>
  <c r="I114" i="17"/>
  <c r="I106" i="17"/>
  <c r="I98" i="17"/>
  <c r="I90" i="17"/>
  <c r="I199" i="17"/>
  <c r="I191" i="17"/>
  <c r="H80" i="17"/>
  <c r="I74" i="17"/>
  <c r="I66" i="17"/>
  <c r="I61" i="17"/>
  <c r="I183" i="17"/>
  <c r="I54" i="17"/>
  <c r="I171" i="17"/>
  <c r="H169" i="17"/>
  <c r="H162" i="17"/>
  <c r="I43" i="17"/>
  <c r="I35" i="17"/>
  <c r="I27" i="17"/>
  <c r="I156" i="17"/>
  <c r="I15" i="17"/>
  <c r="I147" i="17"/>
  <c r="I140" i="17"/>
  <c r="I132" i="17"/>
  <c r="I7" i="17"/>
  <c r="H126" i="17"/>
  <c r="L2" i="20"/>
  <c r="L16" i="20"/>
  <c r="M16" i="20" s="1"/>
  <c r="L8" i="20"/>
  <c r="M8" i="20" s="1"/>
  <c r="I215" i="17"/>
  <c r="I207" i="17"/>
  <c r="H113" i="17"/>
  <c r="H105" i="17"/>
  <c r="H97" i="17"/>
  <c r="H89" i="17"/>
  <c r="I198" i="17"/>
  <c r="I87" i="17"/>
  <c r="I79" i="17"/>
  <c r="H73" i="17"/>
  <c r="H65" i="17"/>
  <c r="I60" i="17"/>
  <c r="I182" i="17"/>
  <c r="I53" i="17"/>
  <c r="H170" i="17"/>
  <c r="I168" i="17"/>
  <c r="H161" i="17"/>
  <c r="H42" i="17"/>
  <c r="H34" i="17"/>
  <c r="H26" i="17"/>
  <c r="I155" i="17"/>
  <c r="I14" i="17"/>
  <c r="H146" i="17"/>
  <c r="I139" i="17"/>
  <c r="I131" i="17"/>
  <c r="I6" i="17"/>
  <c r="L23" i="20"/>
  <c r="M23" i="20" s="1"/>
  <c r="L15" i="20"/>
  <c r="M15" i="20" s="1"/>
  <c r="L7" i="20"/>
  <c r="M7" i="20" s="1"/>
  <c r="M31" i="20"/>
  <c r="L55" i="20"/>
  <c r="I214" i="17"/>
  <c r="I206" i="17"/>
  <c r="H112" i="17"/>
  <c r="H104" i="17"/>
  <c r="H96" i="17"/>
  <c r="H88" i="17"/>
  <c r="I197" i="17"/>
  <c r="I86" i="17"/>
  <c r="I78" i="17"/>
  <c r="H72" i="17"/>
  <c r="I188" i="17"/>
  <c r="I59" i="17"/>
  <c r="I181" i="17"/>
  <c r="H177" i="17"/>
  <c r="I52" i="17"/>
  <c r="I167" i="17"/>
  <c r="I160" i="17"/>
  <c r="H41" i="17"/>
  <c r="H33" i="17"/>
  <c r="H25" i="17"/>
  <c r="H154" i="17"/>
  <c r="I152" i="17"/>
  <c r="H145" i="17"/>
  <c r="H138" i="17"/>
  <c r="H130" i="17"/>
  <c r="I5" i="17"/>
  <c r="L22" i="20"/>
  <c r="M22" i="20" s="1"/>
  <c r="L14" i="20"/>
  <c r="M14" i="20" s="1"/>
  <c r="L6" i="20"/>
  <c r="M6" i="20" s="1"/>
  <c r="M35" i="20"/>
  <c r="L47" i="20"/>
  <c r="I213" i="17"/>
  <c r="I118" i="17"/>
  <c r="I111" i="17"/>
  <c r="I103" i="17"/>
  <c r="I95" i="17"/>
  <c r="I204" i="17"/>
  <c r="I196" i="17"/>
  <c r="I85" i="17"/>
  <c r="I77" i="17"/>
  <c r="I71" i="17"/>
  <c r="I187" i="17"/>
  <c r="I58" i="17"/>
  <c r="I180" i="17"/>
  <c r="I176" i="17"/>
  <c r="I51" i="17"/>
  <c r="I166" i="17"/>
  <c r="I159" i="17"/>
  <c r="I40" i="17"/>
  <c r="I32" i="17"/>
  <c r="I24" i="17"/>
  <c r="H153" i="17"/>
  <c r="I151" i="17"/>
  <c r="I144" i="17"/>
  <c r="H137" i="17"/>
  <c r="H129" i="17"/>
  <c r="I4" i="17"/>
  <c r="I223" i="17"/>
  <c r="L21" i="20"/>
  <c r="M21" i="20" s="1"/>
  <c r="L13" i="20"/>
  <c r="M13" i="20" s="1"/>
  <c r="I212" i="17"/>
  <c r="I205" i="17"/>
  <c r="I110" i="17"/>
  <c r="I102" i="17"/>
  <c r="I94" i="17"/>
  <c r="I203" i="17"/>
  <c r="I195" i="17"/>
  <c r="I84" i="17"/>
  <c r="I76" i="17"/>
  <c r="I70" i="17"/>
  <c r="H186" i="17"/>
  <c r="H185" i="17"/>
  <c r="I56" i="17"/>
  <c r="I175" i="17"/>
  <c r="H50" i="17"/>
  <c r="I46" i="17"/>
  <c r="I158" i="17"/>
  <c r="I39" i="17"/>
  <c r="I31" i="17"/>
  <c r="I23" i="17"/>
  <c r="I19" i="17"/>
  <c r="I13" i="17"/>
  <c r="I143" i="17"/>
  <c r="I136" i="17"/>
  <c r="I11" i="17"/>
  <c r="I3" i="17"/>
  <c r="I127" i="17"/>
  <c r="I126" i="17"/>
  <c r="I125" i="17"/>
  <c r="H208" i="17"/>
  <c r="H200" i="17"/>
  <c r="H192" i="17"/>
  <c r="H184" i="17"/>
  <c r="H168" i="17"/>
  <c r="H160" i="17"/>
  <c r="H119" i="17"/>
  <c r="H87" i="17"/>
  <c r="H79" i="17"/>
  <c r="H63" i="17"/>
  <c r="H56" i="17"/>
  <c r="H16" i="17"/>
  <c r="H8" i="17"/>
  <c r="I210" i="17"/>
  <c r="I202" i="17"/>
  <c r="I194" i="17"/>
  <c r="I186" i="17"/>
  <c r="I178" i="17"/>
  <c r="I170" i="17"/>
  <c r="I162" i="17"/>
  <c r="I154" i="17"/>
  <c r="I146" i="17"/>
  <c r="I113" i="17"/>
  <c r="I105" i="17"/>
  <c r="I97" i="17"/>
  <c r="I89" i="17"/>
  <c r="I81" i="17"/>
  <c r="I73" i="17"/>
  <c r="I65" i="17"/>
  <c r="I57" i="17"/>
  <c r="I50" i="17"/>
  <c r="I42" i="17"/>
  <c r="I34" i="17"/>
  <c r="I26" i="17"/>
  <c r="H215" i="17"/>
  <c r="H207" i="17"/>
  <c r="H199" i="17"/>
  <c r="H191" i="17"/>
  <c r="H183" i="17"/>
  <c r="H175" i="17"/>
  <c r="H167" i="17"/>
  <c r="H159" i="17"/>
  <c r="H151" i="17"/>
  <c r="H143" i="17"/>
  <c r="H135" i="17"/>
  <c r="H118" i="17"/>
  <c r="H110" i="17"/>
  <c r="H102" i="17"/>
  <c r="H94" i="17"/>
  <c r="H86" i="17"/>
  <c r="H78" i="17"/>
  <c r="H70" i="17"/>
  <c r="H62" i="17"/>
  <c r="H55" i="17"/>
  <c r="H47" i="17"/>
  <c r="H39" i="17"/>
  <c r="H31" i="17"/>
  <c r="H23" i="17"/>
  <c r="H15" i="17"/>
  <c r="H7" i="17"/>
  <c r="I209" i="17"/>
  <c r="I201" i="17"/>
  <c r="I193" i="17"/>
  <c r="I185" i="17"/>
  <c r="I177" i="17"/>
  <c r="I169" i="17"/>
  <c r="I161" i="17"/>
  <c r="I153" i="17"/>
  <c r="I145" i="17"/>
  <c r="I137" i="17"/>
  <c r="I129" i="17"/>
  <c r="I120" i="17"/>
  <c r="I112" i="17"/>
  <c r="I104" i="17"/>
  <c r="I96" i="17"/>
  <c r="I88" i="17"/>
  <c r="I80" i="17"/>
  <c r="I72" i="17"/>
  <c r="I64" i="17"/>
  <c r="I128" i="17"/>
  <c r="I49" i="17"/>
  <c r="I41" i="17"/>
  <c r="I33" i="17"/>
  <c r="I25" i="17"/>
  <c r="I17" i="17"/>
  <c r="I9" i="17"/>
  <c r="H214" i="17"/>
  <c r="H206" i="17"/>
  <c r="H198" i="17"/>
  <c r="H190" i="17"/>
  <c r="H182" i="17"/>
  <c r="H174" i="17"/>
  <c r="H166" i="17"/>
  <c r="H158" i="17"/>
  <c r="H150" i="17"/>
  <c r="H142" i="17"/>
  <c r="H134" i="17"/>
  <c r="H117" i="17"/>
  <c r="H109" i="17"/>
  <c r="H101" i="17"/>
  <c r="H93" i="17"/>
  <c r="H85" i="17"/>
  <c r="H77" i="17"/>
  <c r="H69" i="17"/>
  <c r="H61" i="17"/>
  <c r="H54" i="17"/>
  <c r="H46" i="17"/>
  <c r="H38" i="17"/>
  <c r="H30" i="17"/>
  <c r="H22" i="17"/>
  <c r="H14" i="17"/>
  <c r="H6" i="17"/>
  <c r="H219" i="17"/>
  <c r="H213" i="17"/>
  <c r="H205" i="17"/>
  <c r="H197" i="17"/>
  <c r="H189" i="17"/>
  <c r="H181" i="17"/>
  <c r="H173" i="17"/>
  <c r="H165" i="17"/>
  <c r="H157" i="17"/>
  <c r="H149" i="17"/>
  <c r="H141" i="17"/>
  <c r="H133" i="17"/>
  <c r="H116" i="17"/>
  <c r="H108" i="17"/>
  <c r="H100" i="17"/>
  <c r="H92" i="17"/>
  <c r="H84" i="17"/>
  <c r="H76" i="17"/>
  <c r="H68" i="17"/>
  <c r="H60" i="17"/>
  <c r="H53" i="17"/>
  <c r="H45" i="17"/>
  <c r="H37" i="17"/>
  <c r="H29" i="17"/>
  <c r="H21" i="17"/>
  <c r="H13" i="17"/>
  <c r="H5" i="17"/>
  <c r="H2" i="17"/>
  <c r="H212" i="17"/>
  <c r="H204" i="17"/>
  <c r="H196" i="17"/>
  <c r="H188" i="17"/>
  <c r="H180" i="17"/>
  <c r="H172" i="17"/>
  <c r="H164" i="17"/>
  <c r="H156" i="17"/>
  <c r="H148" i="17"/>
  <c r="H140" i="17"/>
  <c r="H132" i="17"/>
  <c r="H115" i="17"/>
  <c r="H107" i="17"/>
  <c r="H99" i="17"/>
  <c r="H91" i="17"/>
  <c r="H83" i="17"/>
  <c r="H75" i="17"/>
  <c r="H67" i="17"/>
  <c r="H59" i="17"/>
  <c r="H52" i="17"/>
  <c r="H44" i="17"/>
  <c r="H36" i="17"/>
  <c r="H28" i="17"/>
  <c r="H20" i="17"/>
  <c r="H12" i="17"/>
  <c r="H4" i="17"/>
  <c r="H223" i="17"/>
  <c r="H211" i="17"/>
  <c r="H203" i="17"/>
  <c r="H195" i="17"/>
  <c r="H187" i="17"/>
  <c r="H179" i="17"/>
  <c r="H171" i="17"/>
  <c r="H163" i="17"/>
  <c r="H155" i="17"/>
  <c r="H147" i="17"/>
  <c r="H139" i="17"/>
  <c r="H131" i="17"/>
  <c r="H114" i="17"/>
  <c r="H106" i="17"/>
  <c r="H98" i="17"/>
  <c r="H90" i="17"/>
  <c r="H82" i="17"/>
  <c r="H74" i="17"/>
  <c r="H66" i="17"/>
  <c r="H58" i="17"/>
  <c r="H51" i="17"/>
  <c r="H43" i="17"/>
  <c r="H35" i="17"/>
  <c r="H27" i="17"/>
  <c r="H19" i="17"/>
  <c r="H11" i="17"/>
  <c r="H3" i="17"/>
  <c r="H217" i="17"/>
  <c r="H221" i="17"/>
  <c r="I217" i="17"/>
  <c r="L315" i="14"/>
  <c r="O315" i="14" s="1"/>
  <c r="L323" i="14"/>
  <c r="O323" i="14" s="1"/>
  <c r="L325" i="14"/>
  <c r="O325" i="14" s="1"/>
  <c r="L317" i="14"/>
  <c r="O317" i="14" s="1"/>
  <c r="L309" i="14"/>
  <c r="O309" i="14" s="1"/>
  <c r="L301" i="14"/>
  <c r="O301" i="14" s="1"/>
  <c r="L293" i="14"/>
  <c r="O293" i="14" s="1"/>
  <c r="L285" i="14"/>
  <c r="O285" i="14" s="1"/>
  <c r="L277" i="14"/>
  <c r="O277" i="14" s="1"/>
  <c r="L269" i="14"/>
  <c r="O269" i="14" s="1"/>
  <c r="L261" i="14"/>
  <c r="O261" i="14" s="1"/>
  <c r="L253" i="14"/>
  <c r="O253" i="14" s="1"/>
  <c r="L245" i="14"/>
  <c r="O245" i="14" s="1"/>
  <c r="L237" i="14"/>
  <c r="O237" i="14" s="1"/>
  <c r="L229" i="14"/>
  <c r="O229" i="14" s="1"/>
  <c r="L221" i="14"/>
  <c r="O221" i="14" s="1"/>
  <c r="L213" i="14"/>
  <c r="O213" i="14" s="1"/>
  <c r="L205" i="14"/>
  <c r="O205" i="14" s="1"/>
  <c r="L197" i="14"/>
  <c r="O197" i="14" s="1"/>
  <c r="L189" i="14"/>
  <c r="O189" i="14" s="1"/>
  <c r="L181" i="14"/>
  <c r="O181" i="14" s="1"/>
  <c r="L173" i="14"/>
  <c r="O173" i="14" s="1"/>
  <c r="L165" i="14"/>
  <c r="O165" i="14" s="1"/>
  <c r="L154" i="14"/>
  <c r="O154" i="14" s="1"/>
  <c r="L146" i="14"/>
  <c r="O146" i="14" s="1"/>
  <c r="L138" i="14"/>
  <c r="O138" i="14" s="1"/>
  <c r="L130" i="14"/>
  <c r="O130" i="14" s="1"/>
  <c r="L122" i="14"/>
  <c r="O122" i="14" s="1"/>
  <c r="L114" i="14"/>
  <c r="O114" i="14" s="1"/>
  <c r="L106" i="14"/>
  <c r="O106" i="14" s="1"/>
  <c r="L98" i="14"/>
  <c r="O98" i="14" s="1"/>
  <c r="L90" i="14"/>
  <c r="O90" i="14" s="1"/>
  <c r="L82" i="14"/>
  <c r="O82" i="14" s="1"/>
  <c r="L74" i="14"/>
  <c r="O74" i="14" s="1"/>
  <c r="L66" i="14"/>
  <c r="O66" i="14" s="1"/>
  <c r="L58" i="14"/>
  <c r="O58" i="14" s="1"/>
  <c r="L50" i="14"/>
  <c r="O50" i="14" s="1"/>
  <c r="L42" i="14"/>
  <c r="O42" i="14" s="1"/>
  <c r="L34" i="14"/>
  <c r="O34" i="14" s="1"/>
  <c r="L26" i="14"/>
  <c r="O26" i="14" s="1"/>
  <c r="L10" i="14"/>
  <c r="O10" i="14" s="1"/>
  <c r="L307" i="14"/>
  <c r="O307" i="14" s="1"/>
  <c r="L299" i="14"/>
  <c r="O299" i="14" s="1"/>
  <c r="L291" i="14"/>
  <c r="O291" i="14" s="1"/>
  <c r="L283" i="14"/>
  <c r="O283" i="14" s="1"/>
  <c r="L275" i="14"/>
  <c r="O275" i="14" s="1"/>
  <c r="L267" i="14"/>
  <c r="O267" i="14" s="1"/>
  <c r="L259" i="14"/>
  <c r="O259" i="14" s="1"/>
  <c r="L251" i="14"/>
  <c r="O251" i="14" s="1"/>
  <c r="L243" i="14"/>
  <c r="O243" i="14" s="1"/>
  <c r="L235" i="14"/>
  <c r="O235" i="14" s="1"/>
  <c r="L227" i="14"/>
  <c r="O227" i="14" s="1"/>
  <c r="L219" i="14"/>
  <c r="O219" i="14" s="1"/>
  <c r="L211" i="14"/>
  <c r="O211" i="14" s="1"/>
  <c r="L203" i="14"/>
  <c r="O203" i="14" s="1"/>
  <c r="L195" i="14"/>
  <c r="O195" i="14" s="1"/>
  <c r="L187" i="14"/>
  <c r="O187" i="14" s="1"/>
  <c r="L179" i="14"/>
  <c r="O179" i="14" s="1"/>
  <c r="L171" i="14"/>
  <c r="O171" i="14" s="1"/>
  <c r="L163" i="14"/>
  <c r="O163" i="14" s="1"/>
  <c r="L152" i="14"/>
  <c r="O152" i="14" s="1"/>
  <c r="L144" i="14"/>
  <c r="O144" i="14" s="1"/>
  <c r="L128" i="14"/>
  <c r="O128" i="14" s="1"/>
  <c r="L120" i="14"/>
  <c r="O120" i="14" s="1"/>
  <c r="L112" i="14"/>
  <c r="O112" i="14" s="1"/>
  <c r="L104" i="14"/>
  <c r="O104" i="14" s="1"/>
  <c r="L80" i="14"/>
  <c r="O80" i="14" s="1"/>
  <c r="L72" i="14"/>
  <c r="O72" i="14" s="1"/>
  <c r="L64" i="14"/>
  <c r="O64" i="14" s="1"/>
  <c r="L56" i="14"/>
  <c r="O56" i="14" s="1"/>
  <c r="L48" i="14"/>
  <c r="O48" i="14" s="1"/>
  <c r="L40" i="14"/>
  <c r="O40" i="14" s="1"/>
  <c r="L32" i="14"/>
  <c r="O32" i="14" s="1"/>
  <c r="L24" i="14"/>
  <c r="O24" i="14" s="1"/>
  <c r="L8" i="14"/>
  <c r="O8" i="14" s="1"/>
  <c r="L170" i="14"/>
  <c r="O170" i="14" s="1"/>
  <c r="L162" i="14"/>
  <c r="O162" i="14" s="1"/>
  <c r="L151" i="14"/>
  <c r="O151" i="14" s="1"/>
  <c r="L135" i="14"/>
  <c r="O135" i="14" s="1"/>
  <c r="L127" i="14"/>
  <c r="O127" i="14" s="1"/>
  <c r="L119" i="14"/>
  <c r="O119" i="14" s="1"/>
  <c r="L111" i="14"/>
  <c r="O111" i="14" s="1"/>
  <c r="L103" i="14"/>
  <c r="O103" i="14" s="1"/>
  <c r="L95" i="14"/>
  <c r="O95" i="14" s="1"/>
  <c r="L87" i="14"/>
  <c r="O87" i="14" s="1"/>
  <c r="L79" i="14"/>
  <c r="O79" i="14" s="1"/>
  <c r="L71" i="14"/>
  <c r="O71" i="14" s="1"/>
  <c r="L63" i="14"/>
  <c r="O63" i="14" s="1"/>
  <c r="L55" i="14"/>
  <c r="O55" i="14" s="1"/>
  <c r="L47" i="14"/>
  <c r="O47" i="14" s="1"/>
  <c r="L39" i="14"/>
  <c r="O39" i="14" s="1"/>
  <c r="L31" i="14"/>
  <c r="O31" i="14" s="1"/>
  <c r="L23" i="14"/>
  <c r="O23" i="14" s="1"/>
  <c r="L7" i="14"/>
  <c r="O7" i="14" s="1"/>
  <c r="L324" i="14"/>
  <c r="O324" i="14" s="1"/>
  <c r="L300" i="14"/>
  <c r="O300" i="14" s="1"/>
  <c r="L292" i="14"/>
  <c r="O292" i="14" s="1"/>
  <c r="L284" i="14"/>
  <c r="O284" i="14" s="1"/>
  <c r="L276" i="14"/>
  <c r="O276" i="14" s="1"/>
  <c r="L268" i="14"/>
  <c r="O268" i="14" s="1"/>
  <c r="L260" i="14"/>
  <c r="O260" i="14" s="1"/>
  <c r="L252" i="14"/>
  <c r="O252" i="14" s="1"/>
  <c r="L244" i="14"/>
  <c r="O244" i="14" s="1"/>
  <c r="L236" i="14"/>
  <c r="O236" i="14" s="1"/>
  <c r="L228" i="14"/>
  <c r="O228" i="14" s="1"/>
  <c r="L220" i="14"/>
  <c r="O220" i="14" s="1"/>
  <c r="L212" i="14"/>
  <c r="O212" i="14" s="1"/>
  <c r="L204" i="14"/>
  <c r="O204" i="14" s="1"/>
  <c r="L196" i="14"/>
  <c r="O196" i="14" s="1"/>
  <c r="L188" i="14"/>
  <c r="O188" i="14" s="1"/>
  <c r="L180" i="14"/>
  <c r="O180" i="14" s="1"/>
  <c r="L172" i="14"/>
  <c r="O172" i="14" s="1"/>
  <c r="L164" i="14"/>
  <c r="O164" i="14" s="1"/>
  <c r="L153" i="14"/>
  <c r="O153" i="14" s="1"/>
  <c r="L145" i="14"/>
  <c r="O145" i="14" s="1"/>
  <c r="L137" i="14"/>
  <c r="O137" i="14" s="1"/>
  <c r="L129" i="14"/>
  <c r="O129" i="14" s="1"/>
  <c r="L121" i="14"/>
  <c r="O121" i="14" s="1"/>
  <c r="L113" i="14"/>
  <c r="O113" i="14" s="1"/>
  <c r="L105" i="14"/>
  <c r="O105" i="14" s="1"/>
  <c r="L89" i="14"/>
  <c r="O89" i="14" s="1"/>
  <c r="L81" i="14"/>
  <c r="O81" i="14" s="1"/>
  <c r="L73" i="14"/>
  <c r="O73" i="14" s="1"/>
  <c r="L65" i="14"/>
  <c r="O65" i="14" s="1"/>
  <c r="L57" i="14"/>
  <c r="O57" i="14" s="1"/>
  <c r="L41" i="14"/>
  <c r="O41" i="14" s="1"/>
  <c r="L33" i="14"/>
  <c r="O33" i="14" s="1"/>
  <c r="L25" i="14"/>
  <c r="O25" i="14" s="1"/>
  <c r="L9" i="14"/>
  <c r="O9" i="14" s="1"/>
  <c r="L332" i="14"/>
  <c r="L316" i="14"/>
  <c r="O316" i="14" s="1"/>
  <c r="L308" i="14"/>
  <c r="O308" i="14" s="1"/>
  <c r="L331" i="14"/>
  <c r="O331" i="14" s="1"/>
  <c r="L328" i="14"/>
  <c r="L320" i="14"/>
  <c r="O320" i="14" s="1"/>
  <c r="L312" i="14"/>
  <c r="O312" i="14" s="1"/>
  <c r="L304" i="14"/>
  <c r="O304" i="14" s="1"/>
  <c r="L296" i="14"/>
  <c r="O296" i="14" s="1"/>
  <c r="L288" i="14"/>
  <c r="O288" i="14" s="1"/>
  <c r="L280" i="14"/>
  <c r="O280" i="14" s="1"/>
  <c r="L272" i="14"/>
  <c r="O272" i="14" s="1"/>
  <c r="L264" i="14"/>
  <c r="O264" i="14" s="1"/>
  <c r="L256" i="14"/>
  <c r="O256" i="14" s="1"/>
  <c r="L248" i="14"/>
  <c r="O248" i="14" s="1"/>
  <c r="L240" i="14"/>
  <c r="O240" i="14" s="1"/>
  <c r="L232" i="14"/>
  <c r="O232" i="14" s="1"/>
  <c r="L224" i="14"/>
  <c r="O224" i="14" s="1"/>
  <c r="L216" i="14"/>
  <c r="O216" i="14" s="1"/>
  <c r="L208" i="14"/>
  <c r="O208" i="14" s="1"/>
  <c r="L200" i="14"/>
  <c r="O200" i="14" s="1"/>
  <c r="L192" i="14"/>
  <c r="O192" i="14" s="1"/>
  <c r="L184" i="14"/>
  <c r="O184" i="14" s="1"/>
  <c r="L176" i="14"/>
  <c r="O176" i="14" s="1"/>
  <c r="L168" i="14"/>
  <c r="O168" i="14" s="1"/>
  <c r="L157" i="14"/>
  <c r="O157" i="14" s="1"/>
  <c r="L149" i="14"/>
  <c r="O149" i="14" s="1"/>
  <c r="L141" i="14"/>
  <c r="O141" i="14" s="1"/>
  <c r="L133" i="14"/>
  <c r="O133" i="14" s="1"/>
  <c r="L125" i="14"/>
  <c r="O125" i="14" s="1"/>
  <c r="L117" i="14"/>
  <c r="O117" i="14" s="1"/>
  <c r="L109" i="14"/>
  <c r="O109" i="14" s="1"/>
  <c r="L101" i="14"/>
  <c r="O101" i="14" s="1"/>
  <c r="L93" i="14"/>
  <c r="O93" i="14" s="1"/>
  <c r="L85" i="14"/>
  <c r="O85" i="14" s="1"/>
  <c r="L77" i="14"/>
  <c r="O77" i="14" s="1"/>
  <c r="L69" i="14"/>
  <c r="O69" i="14" s="1"/>
  <c r="L61" i="14"/>
  <c r="O61" i="14" s="1"/>
  <c r="L53" i="14"/>
  <c r="O53" i="14" s="1"/>
  <c r="L45" i="14"/>
  <c r="O45" i="14" s="1"/>
  <c r="L37" i="14"/>
  <c r="O37" i="14" s="1"/>
  <c r="L29" i="14"/>
  <c r="O29" i="14" s="1"/>
  <c r="L21" i="14"/>
  <c r="O21" i="14" s="1"/>
  <c r="L13" i="14"/>
  <c r="O13" i="14" s="1"/>
  <c r="L5" i="14"/>
  <c r="O5" i="14" s="1"/>
  <c r="L2" i="14"/>
  <c r="O2" i="14" s="1"/>
  <c r="L160" i="14"/>
  <c r="O160" i="14" s="1"/>
  <c r="L326" i="14"/>
  <c r="L318" i="14"/>
  <c r="O318" i="14" s="1"/>
  <c r="L310" i="14"/>
  <c r="O310" i="14" s="1"/>
  <c r="L302" i="14"/>
  <c r="O302" i="14" s="1"/>
  <c r="L294" i="14"/>
  <c r="O294" i="14" s="1"/>
  <c r="L286" i="14"/>
  <c r="O286" i="14" s="1"/>
  <c r="L278" i="14"/>
  <c r="O278" i="14" s="1"/>
  <c r="L270" i="14"/>
  <c r="O270" i="14" s="1"/>
  <c r="L262" i="14"/>
  <c r="O262" i="14" s="1"/>
  <c r="L254" i="14"/>
  <c r="O254" i="14" s="1"/>
  <c r="L246" i="14"/>
  <c r="O246" i="14" s="1"/>
  <c r="L238" i="14"/>
  <c r="O238" i="14" s="1"/>
  <c r="L230" i="14"/>
  <c r="O230" i="14" s="1"/>
  <c r="L222" i="14"/>
  <c r="O222" i="14" s="1"/>
  <c r="L214" i="14"/>
  <c r="O214" i="14" s="1"/>
  <c r="L206" i="14"/>
  <c r="O206" i="14" s="1"/>
  <c r="L198" i="14"/>
  <c r="O198" i="14" s="1"/>
  <c r="L190" i="14"/>
  <c r="O190" i="14" s="1"/>
  <c r="L182" i="14"/>
  <c r="O182" i="14" s="1"/>
  <c r="L174" i="14"/>
  <c r="O174" i="14" s="1"/>
  <c r="L166" i="14"/>
  <c r="O166" i="14" s="1"/>
  <c r="L155" i="14"/>
  <c r="O155" i="14" s="1"/>
  <c r="L147" i="14"/>
  <c r="O147" i="14" s="1"/>
  <c r="L139" i="14"/>
  <c r="O139" i="14" s="1"/>
  <c r="L131" i="14"/>
  <c r="O131" i="14" s="1"/>
  <c r="L123" i="14"/>
  <c r="O123" i="14" s="1"/>
  <c r="L115" i="14"/>
  <c r="O115" i="14" s="1"/>
  <c r="L107" i="14"/>
  <c r="O107" i="14" s="1"/>
  <c r="L99" i="14"/>
  <c r="O99" i="14" s="1"/>
  <c r="L91" i="14"/>
  <c r="O91" i="14" s="1"/>
  <c r="L83" i="14"/>
  <c r="O83" i="14" s="1"/>
  <c r="L75" i="14"/>
  <c r="O75" i="14" s="1"/>
  <c r="L67" i="14"/>
  <c r="O67" i="14" s="1"/>
  <c r="L59" i="14"/>
  <c r="O59" i="14" s="1"/>
  <c r="L51" i="14"/>
  <c r="O51" i="14" s="1"/>
  <c r="L43" i="14"/>
  <c r="O43" i="14" s="1"/>
  <c r="L35" i="14"/>
  <c r="O35" i="14" s="1"/>
  <c r="L27" i="14"/>
  <c r="O27" i="14" s="1"/>
  <c r="L19" i="14"/>
  <c r="O19" i="14" s="1"/>
  <c r="L11" i="14"/>
  <c r="O11" i="14" s="1"/>
  <c r="L3" i="14"/>
  <c r="O3" i="14" s="1"/>
  <c r="L330" i="14"/>
  <c r="O330" i="14" s="1"/>
  <c r="L322" i="14"/>
  <c r="O322" i="14" s="1"/>
  <c r="L314" i="14"/>
  <c r="O314" i="14" s="1"/>
  <c r="L306" i="14"/>
  <c r="O306" i="14" s="1"/>
  <c r="L298" i="14"/>
  <c r="O298" i="14" s="1"/>
  <c r="L290" i="14"/>
  <c r="O290" i="14" s="1"/>
  <c r="L282" i="14"/>
  <c r="O282" i="14" s="1"/>
  <c r="L274" i="14"/>
  <c r="O274" i="14" s="1"/>
  <c r="L266" i="14"/>
  <c r="O266" i="14" s="1"/>
  <c r="L258" i="14"/>
  <c r="O258" i="14" s="1"/>
  <c r="L250" i="14"/>
  <c r="O250" i="14" s="1"/>
  <c r="L242" i="14"/>
  <c r="O242" i="14" s="1"/>
  <c r="L234" i="14"/>
  <c r="O234" i="14" s="1"/>
  <c r="L226" i="14"/>
  <c r="O226" i="14" s="1"/>
  <c r="L218" i="14"/>
  <c r="O218" i="14" s="1"/>
  <c r="L210" i="14"/>
  <c r="O210" i="14" s="1"/>
  <c r="L202" i="14"/>
  <c r="O202" i="14" s="1"/>
  <c r="L194" i="14"/>
  <c r="O194" i="14" s="1"/>
  <c r="L186" i="14"/>
  <c r="O186" i="14" s="1"/>
  <c r="L178" i="14"/>
  <c r="O178" i="14" s="1"/>
  <c r="L159" i="14"/>
  <c r="O159" i="14" s="1"/>
  <c r="L161" i="14"/>
  <c r="O161" i="14" s="1"/>
  <c r="L327" i="14"/>
  <c r="L319" i="14"/>
  <c r="O319" i="14" s="1"/>
  <c r="L311" i="14"/>
  <c r="O311" i="14" s="1"/>
  <c r="L303" i="14"/>
  <c r="O303" i="14" s="1"/>
  <c r="L295" i="14"/>
  <c r="O295" i="14" s="1"/>
  <c r="L287" i="14"/>
  <c r="O287" i="14" s="1"/>
  <c r="L279" i="14"/>
  <c r="O279" i="14" s="1"/>
  <c r="L271" i="14"/>
  <c r="O271" i="14" s="1"/>
  <c r="L263" i="14"/>
  <c r="O263" i="14" s="1"/>
  <c r="L255" i="14"/>
  <c r="O255" i="14" s="1"/>
  <c r="L247" i="14"/>
  <c r="O247" i="14" s="1"/>
  <c r="L239" i="14"/>
  <c r="O239" i="14" s="1"/>
  <c r="L231" i="14"/>
  <c r="O231" i="14" s="1"/>
  <c r="L223" i="14"/>
  <c r="O223" i="14" s="1"/>
  <c r="L215" i="14"/>
  <c r="O215" i="14" s="1"/>
  <c r="L207" i="14"/>
  <c r="O207" i="14" s="1"/>
  <c r="L199" i="14"/>
  <c r="O199" i="14" s="1"/>
  <c r="L191" i="14"/>
  <c r="O191" i="14" s="1"/>
  <c r="L183" i="14"/>
  <c r="O183" i="14" s="1"/>
  <c r="L175" i="14"/>
  <c r="O175" i="14" s="1"/>
  <c r="L167" i="14"/>
  <c r="O167" i="14" s="1"/>
  <c r="L156" i="14"/>
  <c r="O156" i="14" s="1"/>
  <c r="L148" i="14"/>
  <c r="O148" i="14" s="1"/>
  <c r="L140" i="14"/>
  <c r="O140" i="14" s="1"/>
  <c r="L132" i="14"/>
  <c r="O132" i="14" s="1"/>
  <c r="L124" i="14"/>
  <c r="O124" i="14" s="1"/>
  <c r="L116" i="14"/>
  <c r="O116" i="14" s="1"/>
  <c r="L108" i="14"/>
  <c r="O108" i="14" s="1"/>
  <c r="L100" i="14"/>
  <c r="O100" i="14" s="1"/>
  <c r="L92" i="14"/>
  <c r="O92" i="14" s="1"/>
  <c r="L84" i="14"/>
  <c r="O84" i="14" s="1"/>
  <c r="L76" i="14"/>
  <c r="O76" i="14" s="1"/>
  <c r="L68" i="14"/>
  <c r="O68" i="14" s="1"/>
  <c r="L60" i="14"/>
  <c r="O60" i="14" s="1"/>
  <c r="L52" i="14"/>
  <c r="O52" i="14" s="1"/>
  <c r="L44" i="14"/>
  <c r="O44" i="14" s="1"/>
  <c r="L36" i="14"/>
  <c r="O36" i="14" s="1"/>
  <c r="L28" i="14"/>
  <c r="O28" i="14" s="1"/>
  <c r="L20" i="14"/>
  <c r="O20" i="14" s="1"/>
  <c r="L12" i="14"/>
  <c r="O12" i="14" s="1"/>
  <c r="L4" i="14"/>
  <c r="O4" i="14" s="1"/>
  <c r="L329" i="14"/>
  <c r="L321" i="14"/>
  <c r="O321" i="14" s="1"/>
  <c r="L313" i="14"/>
  <c r="O313" i="14" s="1"/>
  <c r="L305" i="14"/>
  <c r="O305" i="14" s="1"/>
  <c r="L297" i="14"/>
  <c r="O297" i="14" s="1"/>
  <c r="L289" i="14"/>
  <c r="O289" i="14" s="1"/>
  <c r="L281" i="14"/>
  <c r="O281" i="14" s="1"/>
  <c r="L273" i="14"/>
  <c r="O273" i="14" s="1"/>
  <c r="L265" i="14"/>
  <c r="O265" i="14" s="1"/>
  <c r="L257" i="14"/>
  <c r="O257" i="14" s="1"/>
  <c r="L249" i="14"/>
  <c r="O249" i="14" s="1"/>
  <c r="L241" i="14"/>
  <c r="O241" i="14" s="1"/>
  <c r="L233" i="14"/>
  <c r="O233" i="14" s="1"/>
  <c r="L225" i="14"/>
  <c r="O225" i="14" s="1"/>
  <c r="L217" i="14"/>
  <c r="O217" i="14" s="1"/>
  <c r="L209" i="14"/>
  <c r="O209" i="14" s="1"/>
  <c r="L201" i="14"/>
  <c r="O201" i="14" s="1"/>
  <c r="L193" i="14"/>
  <c r="O193" i="14" s="1"/>
  <c r="L185" i="14"/>
  <c r="O185" i="14" s="1"/>
  <c r="L177" i="14"/>
  <c r="O177" i="14" s="1"/>
  <c r="L169" i="14"/>
  <c r="O169" i="14" s="1"/>
  <c r="L158" i="14"/>
  <c r="O158" i="14" s="1"/>
  <c r="L150" i="14"/>
  <c r="O150" i="14" s="1"/>
  <c r="L134" i="14"/>
  <c r="O134" i="14" s="1"/>
  <c r="L126" i="14"/>
  <c r="O126" i="14" s="1"/>
  <c r="L118" i="14"/>
  <c r="O118" i="14" s="1"/>
  <c r="L110" i="14"/>
  <c r="O110" i="14" s="1"/>
  <c r="L102" i="14"/>
  <c r="O102" i="14" s="1"/>
  <c r="L94" i="14"/>
  <c r="O94" i="14" s="1"/>
  <c r="L86" i="14"/>
  <c r="O86" i="14" s="1"/>
  <c r="L78" i="14"/>
  <c r="O78" i="14" s="1"/>
  <c r="L70" i="14"/>
  <c r="O70" i="14" s="1"/>
  <c r="L62" i="14"/>
  <c r="O62" i="14" s="1"/>
  <c r="L54" i="14"/>
  <c r="O54" i="14" s="1"/>
  <c r="L46" i="14"/>
  <c r="O46" i="14" s="1"/>
  <c r="L38" i="14"/>
  <c r="O38" i="14" s="1"/>
  <c r="L30" i="14"/>
  <c r="O30" i="14" s="1"/>
  <c r="L22" i="14"/>
  <c r="O22" i="14" s="1"/>
  <c r="L14" i="14"/>
  <c r="O14" i="14" s="1"/>
  <c r="L6" i="14"/>
  <c r="O6" i="14" s="1"/>
  <c r="I161" i="14"/>
  <c r="P161" i="14" s="1"/>
  <c r="I159" i="14"/>
  <c r="P159" i="14" s="1"/>
  <c r="I331" i="14"/>
  <c r="P331" i="14" s="1"/>
  <c r="I329" i="14"/>
  <c r="I327" i="14"/>
  <c r="I325" i="14"/>
  <c r="P325" i="14" s="1"/>
  <c r="I323" i="14"/>
  <c r="P323" i="14" s="1"/>
  <c r="I321" i="14"/>
  <c r="P321" i="14" s="1"/>
  <c r="I319" i="14"/>
  <c r="P319" i="14" s="1"/>
  <c r="I317" i="14"/>
  <c r="P317" i="14" s="1"/>
  <c r="I315" i="14"/>
  <c r="P315" i="14" s="1"/>
  <c r="I313" i="14"/>
  <c r="P313" i="14" s="1"/>
  <c r="I311" i="14"/>
  <c r="P311" i="14" s="1"/>
  <c r="I309" i="14"/>
  <c r="P309" i="14" s="1"/>
  <c r="I307" i="14"/>
  <c r="P307" i="14" s="1"/>
  <c r="I305" i="14"/>
  <c r="P305" i="14" s="1"/>
  <c r="I303" i="14"/>
  <c r="P303" i="14" s="1"/>
  <c r="I301" i="14"/>
  <c r="P301" i="14" s="1"/>
  <c r="I299" i="14"/>
  <c r="P299" i="14" s="1"/>
  <c r="I297" i="14"/>
  <c r="P297" i="14" s="1"/>
  <c r="I295" i="14"/>
  <c r="P295" i="14" s="1"/>
  <c r="I293" i="14"/>
  <c r="P293" i="14" s="1"/>
  <c r="I291" i="14"/>
  <c r="P291" i="14" s="1"/>
  <c r="I289" i="14"/>
  <c r="P289" i="14" s="1"/>
  <c r="I287" i="14"/>
  <c r="P287" i="14" s="1"/>
  <c r="I285" i="14"/>
  <c r="P285" i="14" s="1"/>
  <c r="I283" i="14"/>
  <c r="P283" i="14" s="1"/>
  <c r="I281" i="14"/>
  <c r="P281" i="14" s="1"/>
  <c r="I279" i="14"/>
  <c r="P279" i="14" s="1"/>
  <c r="I277" i="14"/>
  <c r="P277" i="14" s="1"/>
  <c r="I275" i="14"/>
  <c r="P275" i="14" s="1"/>
  <c r="I273" i="14"/>
  <c r="P273" i="14" s="1"/>
  <c r="I271" i="14"/>
  <c r="P271" i="14" s="1"/>
  <c r="I269" i="14"/>
  <c r="P269" i="14" s="1"/>
  <c r="I267" i="14"/>
  <c r="P267" i="14" s="1"/>
  <c r="I265" i="14"/>
  <c r="P265" i="14" s="1"/>
  <c r="I263" i="14"/>
  <c r="P263" i="14" s="1"/>
  <c r="I261" i="14"/>
  <c r="P261" i="14" s="1"/>
  <c r="I259" i="14"/>
  <c r="P259" i="14" s="1"/>
  <c r="I257" i="14"/>
  <c r="P257" i="14" s="1"/>
  <c r="I255" i="14"/>
  <c r="P255" i="14" s="1"/>
  <c r="I251" i="14"/>
  <c r="P251" i="14" s="1"/>
  <c r="I249" i="14"/>
  <c r="P249" i="14" s="1"/>
  <c r="I247" i="14"/>
  <c r="P247" i="14" s="1"/>
  <c r="I243" i="14"/>
  <c r="P243" i="14" s="1"/>
  <c r="I241" i="14"/>
  <c r="P241" i="14" s="1"/>
  <c r="I239" i="14"/>
  <c r="P239" i="14" s="1"/>
  <c r="I235" i="14"/>
  <c r="P235" i="14" s="1"/>
  <c r="I233" i="14"/>
  <c r="P233" i="14" s="1"/>
  <c r="I231" i="14"/>
  <c r="P231" i="14" s="1"/>
  <c r="I227" i="14"/>
  <c r="P227" i="14" s="1"/>
  <c r="I225" i="14"/>
  <c r="P225" i="14" s="1"/>
  <c r="I223" i="14"/>
  <c r="P223" i="14" s="1"/>
  <c r="I219" i="14"/>
  <c r="P219" i="14" s="1"/>
  <c r="I217" i="14"/>
  <c r="P217" i="14" s="1"/>
  <c r="I215" i="14"/>
  <c r="P215" i="14" s="1"/>
  <c r="I211" i="14"/>
  <c r="P211" i="14" s="1"/>
  <c r="I209" i="14"/>
  <c r="P209" i="14" s="1"/>
  <c r="I207" i="14"/>
  <c r="P207" i="14" s="1"/>
  <c r="I203" i="14"/>
  <c r="P203" i="14" s="1"/>
  <c r="I201" i="14"/>
  <c r="P201" i="14" s="1"/>
  <c r="I199" i="14"/>
  <c r="P199" i="14" s="1"/>
  <c r="I195" i="14"/>
  <c r="P195" i="14" s="1"/>
  <c r="I193" i="14"/>
  <c r="P193" i="14" s="1"/>
  <c r="I191" i="14"/>
  <c r="P191" i="14" s="1"/>
  <c r="I187" i="14"/>
  <c r="P187" i="14" s="1"/>
  <c r="I185" i="14"/>
  <c r="P185" i="14" s="1"/>
  <c r="I183" i="14"/>
  <c r="P183" i="14" s="1"/>
  <c r="I179" i="14"/>
  <c r="P179" i="14" s="1"/>
  <c r="I177" i="14"/>
  <c r="P177" i="14" s="1"/>
  <c r="I175" i="14"/>
  <c r="P175" i="14" s="1"/>
  <c r="I171" i="14"/>
  <c r="P171" i="14" s="1"/>
  <c r="I169" i="14"/>
  <c r="P169" i="14" s="1"/>
  <c r="I167" i="14"/>
  <c r="P167" i="14" s="1"/>
  <c r="I163" i="14"/>
  <c r="P163" i="14" s="1"/>
  <c r="I158" i="14"/>
  <c r="P158" i="14" s="1"/>
  <c r="I156" i="14"/>
  <c r="P156" i="14" s="1"/>
  <c r="I152" i="14"/>
  <c r="P152" i="14" s="1"/>
  <c r="I150" i="14"/>
  <c r="P150" i="14" s="1"/>
  <c r="I148" i="14"/>
  <c r="P148" i="14" s="1"/>
  <c r="I144" i="14"/>
  <c r="P144" i="14" s="1"/>
  <c r="I142" i="14"/>
  <c r="P142" i="14" s="1"/>
  <c r="I140" i="14"/>
  <c r="P140" i="14" s="1"/>
  <c r="I136" i="14"/>
  <c r="P136" i="14" s="1"/>
  <c r="I134" i="14"/>
  <c r="P134" i="14" s="1"/>
  <c r="I132" i="14"/>
  <c r="P132" i="14" s="1"/>
  <c r="I128" i="14"/>
  <c r="P128" i="14" s="1"/>
  <c r="I126" i="14"/>
  <c r="P126" i="14" s="1"/>
  <c r="I124" i="14"/>
  <c r="P124" i="14" s="1"/>
  <c r="I120" i="14"/>
  <c r="P120" i="14" s="1"/>
  <c r="I118" i="14"/>
  <c r="P118" i="14" s="1"/>
  <c r="I116" i="14"/>
  <c r="P116" i="14" s="1"/>
  <c r="I112" i="14"/>
  <c r="P112" i="14" s="1"/>
  <c r="I108" i="14"/>
  <c r="P108" i="14" s="1"/>
  <c r="I104" i="14"/>
  <c r="P104" i="14" s="1"/>
  <c r="I100" i="14"/>
  <c r="P100" i="14" s="1"/>
  <c r="I96" i="14"/>
  <c r="P96" i="14" s="1"/>
  <c r="I92" i="14"/>
  <c r="P92" i="14" s="1"/>
  <c r="I84" i="14"/>
  <c r="P84" i="14" s="1"/>
  <c r="I80" i="14"/>
  <c r="P80" i="14" s="1"/>
  <c r="I76" i="14"/>
  <c r="P76" i="14" s="1"/>
  <c r="I72" i="14"/>
  <c r="P72" i="14" s="1"/>
  <c r="I68" i="14"/>
  <c r="P68" i="14" s="1"/>
  <c r="I64" i="14"/>
  <c r="P64" i="14" s="1"/>
  <c r="I60" i="14"/>
  <c r="P60" i="14" s="1"/>
  <c r="I56" i="14"/>
  <c r="P56" i="14" s="1"/>
  <c r="I52" i="14"/>
  <c r="P52" i="14" s="1"/>
  <c r="I48" i="14"/>
  <c r="P48" i="14" s="1"/>
  <c r="I44" i="14"/>
  <c r="P44" i="14" s="1"/>
  <c r="I40" i="14"/>
  <c r="P40" i="14" s="1"/>
  <c r="I36" i="14"/>
  <c r="P36" i="14" s="1"/>
  <c r="I32" i="14"/>
  <c r="P32" i="14" s="1"/>
  <c r="I28" i="14"/>
  <c r="P28" i="14" s="1"/>
  <c r="I24" i="14"/>
  <c r="P24" i="14" s="1"/>
  <c r="I20" i="14"/>
  <c r="P20" i="14" s="1"/>
  <c r="I12" i="14"/>
  <c r="P12" i="14" s="1"/>
  <c r="I8" i="14"/>
  <c r="P8" i="14" s="1"/>
  <c r="I4" i="14"/>
  <c r="P4" i="14" s="1"/>
  <c r="I253" i="14"/>
  <c r="P253" i="14" s="1"/>
  <c r="I245" i="14"/>
  <c r="P245" i="14" s="1"/>
  <c r="I237" i="14"/>
  <c r="P237" i="14" s="1"/>
  <c r="I229" i="14"/>
  <c r="P229" i="14" s="1"/>
  <c r="I221" i="14"/>
  <c r="P221" i="14" s="1"/>
  <c r="I213" i="14"/>
  <c r="P213" i="14" s="1"/>
  <c r="I205" i="14"/>
  <c r="P205" i="14" s="1"/>
  <c r="I197" i="14"/>
  <c r="P197" i="14" s="1"/>
  <c r="I189" i="14"/>
  <c r="P189" i="14" s="1"/>
  <c r="I181" i="14"/>
  <c r="P181" i="14" s="1"/>
  <c r="I173" i="14"/>
  <c r="P173" i="14" s="1"/>
  <c r="I165" i="14"/>
  <c r="P165" i="14" s="1"/>
  <c r="I154" i="14"/>
  <c r="P154" i="14" s="1"/>
  <c r="I146" i="14"/>
  <c r="P146" i="14" s="1"/>
  <c r="I138" i="14"/>
  <c r="P138" i="14" s="1"/>
  <c r="I122" i="14"/>
  <c r="P122" i="14" s="1"/>
  <c r="I114" i="14"/>
  <c r="P114" i="14" s="1"/>
  <c r="I106" i="14"/>
  <c r="P106" i="14" s="1"/>
  <c r="I98" i="14"/>
  <c r="P98" i="14" s="1"/>
  <c r="I90" i="14"/>
  <c r="P90" i="14" s="1"/>
  <c r="I82" i="14"/>
  <c r="P82" i="14" s="1"/>
  <c r="I74" i="14"/>
  <c r="P74" i="14" s="1"/>
  <c r="I66" i="14"/>
  <c r="P66" i="14" s="1"/>
  <c r="I58" i="14"/>
  <c r="P58" i="14" s="1"/>
  <c r="I50" i="14"/>
  <c r="P50" i="14" s="1"/>
  <c r="I42" i="14"/>
  <c r="P42" i="14" s="1"/>
  <c r="I34" i="14"/>
  <c r="P34" i="14" s="1"/>
  <c r="I26" i="14"/>
  <c r="P26" i="14" s="1"/>
  <c r="I10" i="14"/>
  <c r="P10" i="14" s="1"/>
  <c r="I160" i="14"/>
  <c r="P160" i="14" s="1"/>
  <c r="I332" i="14"/>
  <c r="I330" i="14"/>
  <c r="P330" i="14" s="1"/>
  <c r="I328" i="14"/>
  <c r="I326" i="14"/>
  <c r="I324" i="14"/>
  <c r="P324" i="14" s="1"/>
  <c r="I322" i="14"/>
  <c r="P322" i="14" s="1"/>
  <c r="I320" i="14"/>
  <c r="P320" i="14" s="1"/>
  <c r="I318" i="14"/>
  <c r="P318" i="14" s="1"/>
  <c r="I316" i="14"/>
  <c r="P316" i="14" s="1"/>
  <c r="I314" i="14"/>
  <c r="P314" i="14" s="1"/>
  <c r="I312" i="14"/>
  <c r="P312" i="14" s="1"/>
  <c r="I310" i="14"/>
  <c r="P310" i="14" s="1"/>
  <c r="I308" i="14"/>
  <c r="P308" i="14" s="1"/>
  <c r="I306" i="14"/>
  <c r="P306" i="14" s="1"/>
  <c r="I304" i="14"/>
  <c r="P304" i="14" s="1"/>
  <c r="I302" i="14"/>
  <c r="P302" i="14" s="1"/>
  <c r="I300" i="14"/>
  <c r="P300" i="14" s="1"/>
  <c r="I298" i="14"/>
  <c r="P298" i="14" s="1"/>
  <c r="I296" i="14"/>
  <c r="P296" i="14" s="1"/>
  <c r="I294" i="14"/>
  <c r="P294" i="14" s="1"/>
  <c r="I292" i="14"/>
  <c r="P292" i="14" s="1"/>
  <c r="I290" i="14"/>
  <c r="P290" i="14" s="1"/>
  <c r="I288" i="14"/>
  <c r="P288" i="14" s="1"/>
  <c r="I286" i="14"/>
  <c r="P286" i="14" s="1"/>
  <c r="I284" i="14"/>
  <c r="P284" i="14" s="1"/>
  <c r="I282" i="14"/>
  <c r="P282" i="14" s="1"/>
  <c r="I280" i="14"/>
  <c r="P280" i="14" s="1"/>
  <c r="I278" i="14"/>
  <c r="P278" i="14" s="1"/>
  <c r="I276" i="14"/>
  <c r="P276" i="14" s="1"/>
  <c r="I274" i="14"/>
  <c r="P274" i="14" s="1"/>
  <c r="I272" i="14"/>
  <c r="P272" i="14" s="1"/>
  <c r="I270" i="14"/>
  <c r="P270" i="14" s="1"/>
  <c r="I268" i="14"/>
  <c r="P268" i="14" s="1"/>
  <c r="I266" i="14"/>
  <c r="P266" i="14" s="1"/>
  <c r="I264" i="14"/>
  <c r="P264" i="14" s="1"/>
  <c r="I262" i="14"/>
  <c r="P262" i="14" s="1"/>
  <c r="I260" i="14"/>
  <c r="P260" i="14" s="1"/>
  <c r="I258" i="14"/>
  <c r="P258" i="14" s="1"/>
  <c r="I256" i="14"/>
  <c r="P256" i="14" s="1"/>
  <c r="I254" i="14"/>
  <c r="P254" i="14" s="1"/>
  <c r="I252" i="14"/>
  <c r="P252" i="14" s="1"/>
  <c r="I250" i="14"/>
  <c r="P250" i="14" s="1"/>
  <c r="I248" i="14"/>
  <c r="P248" i="14" s="1"/>
  <c r="I246" i="14"/>
  <c r="P246" i="14" s="1"/>
  <c r="I244" i="14"/>
  <c r="P244" i="14" s="1"/>
  <c r="I242" i="14"/>
  <c r="P242" i="14" s="1"/>
  <c r="I240" i="14"/>
  <c r="P240" i="14" s="1"/>
  <c r="I238" i="14"/>
  <c r="P238" i="14" s="1"/>
  <c r="I236" i="14"/>
  <c r="P236" i="14" s="1"/>
  <c r="I234" i="14"/>
  <c r="P234" i="14" s="1"/>
  <c r="I232" i="14"/>
  <c r="P232" i="14" s="1"/>
  <c r="I230" i="14"/>
  <c r="P230" i="14" s="1"/>
  <c r="I228" i="14"/>
  <c r="P228" i="14" s="1"/>
  <c r="I226" i="14"/>
  <c r="P226" i="14" s="1"/>
  <c r="I224" i="14"/>
  <c r="P224" i="14" s="1"/>
  <c r="I222" i="14"/>
  <c r="P222" i="14" s="1"/>
  <c r="I220" i="14"/>
  <c r="P220" i="14" s="1"/>
  <c r="I218" i="14"/>
  <c r="P218" i="14" s="1"/>
  <c r="I216" i="14"/>
  <c r="P216" i="14" s="1"/>
  <c r="I214" i="14"/>
  <c r="P214" i="14" s="1"/>
  <c r="I212" i="14"/>
  <c r="P212" i="14" s="1"/>
  <c r="I210" i="14"/>
  <c r="P210" i="14" s="1"/>
  <c r="I208" i="14"/>
  <c r="P208" i="14" s="1"/>
  <c r="I206" i="14"/>
  <c r="P206" i="14" s="1"/>
  <c r="I204" i="14"/>
  <c r="P204" i="14" s="1"/>
  <c r="I202" i="14"/>
  <c r="P202" i="14" s="1"/>
  <c r="I200" i="14"/>
  <c r="P200" i="14" s="1"/>
  <c r="I198" i="14"/>
  <c r="P198" i="14" s="1"/>
  <c r="I196" i="14"/>
  <c r="P196" i="14" s="1"/>
  <c r="I194" i="14"/>
  <c r="P194" i="14" s="1"/>
  <c r="I192" i="14"/>
  <c r="P192" i="14" s="1"/>
  <c r="I190" i="14"/>
  <c r="P190" i="14" s="1"/>
  <c r="I188" i="14"/>
  <c r="P188" i="14" s="1"/>
  <c r="I186" i="14"/>
  <c r="P186" i="14" s="1"/>
  <c r="I184" i="14"/>
  <c r="P184" i="14" s="1"/>
  <c r="I182" i="14"/>
  <c r="P182" i="14" s="1"/>
  <c r="I180" i="14"/>
  <c r="P180" i="14" s="1"/>
  <c r="I178" i="14"/>
  <c r="P178" i="14" s="1"/>
  <c r="I176" i="14"/>
  <c r="P176" i="14" s="1"/>
  <c r="I174" i="14"/>
  <c r="P174" i="14" s="1"/>
  <c r="I172" i="14"/>
  <c r="P172" i="14" s="1"/>
  <c r="I170" i="14"/>
  <c r="P170" i="14" s="1"/>
  <c r="I168" i="14"/>
  <c r="P168" i="14" s="1"/>
  <c r="I166" i="14"/>
  <c r="P166" i="14" s="1"/>
  <c r="I164" i="14"/>
  <c r="P164" i="14" s="1"/>
  <c r="I162" i="14"/>
  <c r="P162" i="14" s="1"/>
  <c r="I157" i="14"/>
  <c r="P157" i="14" s="1"/>
  <c r="I155" i="14"/>
  <c r="P155" i="14" s="1"/>
  <c r="I153" i="14"/>
  <c r="P153" i="14" s="1"/>
  <c r="I151" i="14"/>
  <c r="P151" i="14" s="1"/>
  <c r="I149" i="14"/>
  <c r="P149" i="14" s="1"/>
  <c r="I147" i="14"/>
  <c r="P147" i="14" s="1"/>
  <c r="I145" i="14"/>
  <c r="P145" i="14" s="1"/>
  <c r="I143" i="14"/>
  <c r="P143" i="14" s="1"/>
  <c r="I141" i="14"/>
  <c r="P141" i="14" s="1"/>
  <c r="I139" i="14"/>
  <c r="P139" i="14" s="1"/>
  <c r="I137" i="14"/>
  <c r="P137" i="14" s="1"/>
  <c r="I135" i="14"/>
  <c r="P135" i="14" s="1"/>
  <c r="I133" i="14"/>
  <c r="P133" i="14" s="1"/>
  <c r="I131" i="14"/>
  <c r="P131" i="14" s="1"/>
  <c r="I127" i="14"/>
  <c r="P127" i="14" s="1"/>
  <c r="I125" i="14"/>
  <c r="P125" i="14" s="1"/>
  <c r="I123" i="14"/>
  <c r="P123" i="14" s="1"/>
  <c r="I121" i="14"/>
  <c r="P121" i="14" s="1"/>
  <c r="I119" i="14"/>
  <c r="P119" i="14" s="1"/>
  <c r="I117" i="14"/>
  <c r="P117" i="14" s="1"/>
  <c r="I115" i="14"/>
  <c r="P115" i="14" s="1"/>
  <c r="I113" i="14"/>
  <c r="P113" i="14" s="1"/>
  <c r="I111" i="14"/>
  <c r="P111" i="14" s="1"/>
  <c r="I109" i="14"/>
  <c r="P109" i="14" s="1"/>
  <c r="I107" i="14"/>
  <c r="P107" i="14" s="1"/>
  <c r="I105" i="14"/>
  <c r="P105" i="14" s="1"/>
  <c r="I103" i="14"/>
  <c r="P103" i="14" s="1"/>
  <c r="I101" i="14"/>
  <c r="P101" i="14" s="1"/>
  <c r="I99" i="14"/>
  <c r="P99" i="14" s="1"/>
  <c r="I95" i="14"/>
  <c r="P95" i="14" s="1"/>
  <c r="I93" i="14"/>
  <c r="P93" i="14" s="1"/>
  <c r="I91" i="14"/>
  <c r="P91" i="14" s="1"/>
  <c r="I89" i="14"/>
  <c r="P89" i="14" s="1"/>
  <c r="I87" i="14"/>
  <c r="P87" i="14" s="1"/>
  <c r="I85" i="14"/>
  <c r="P85" i="14" s="1"/>
  <c r="I83" i="14"/>
  <c r="P83" i="14" s="1"/>
  <c r="I81" i="14"/>
  <c r="P81" i="14" s="1"/>
  <c r="I79" i="14"/>
  <c r="P79" i="14" s="1"/>
  <c r="I77" i="14"/>
  <c r="P77" i="14" s="1"/>
  <c r="I75" i="14"/>
  <c r="P75" i="14" s="1"/>
  <c r="I73" i="14"/>
  <c r="P73" i="14" s="1"/>
  <c r="I71" i="14"/>
  <c r="P71" i="14" s="1"/>
  <c r="I69" i="14"/>
  <c r="P69" i="14" s="1"/>
  <c r="I67" i="14"/>
  <c r="P67" i="14" s="1"/>
  <c r="I65" i="14"/>
  <c r="P65" i="14" s="1"/>
  <c r="I63" i="14"/>
  <c r="P63" i="14" s="1"/>
  <c r="I61" i="14"/>
  <c r="P61" i="14" s="1"/>
  <c r="I59" i="14"/>
  <c r="P59" i="14" s="1"/>
  <c r="I57" i="14"/>
  <c r="P57" i="14" s="1"/>
  <c r="I55" i="14"/>
  <c r="P55" i="14" s="1"/>
  <c r="I53" i="14"/>
  <c r="P53" i="14" s="1"/>
  <c r="I51" i="14"/>
  <c r="P51" i="14" s="1"/>
  <c r="I47" i="14"/>
  <c r="P47" i="14" s="1"/>
  <c r="I45" i="14"/>
  <c r="P45" i="14" s="1"/>
  <c r="I43" i="14"/>
  <c r="P43" i="14" s="1"/>
  <c r="I41" i="14"/>
  <c r="P41" i="14" s="1"/>
  <c r="I39" i="14"/>
  <c r="P39" i="14" s="1"/>
  <c r="I37" i="14"/>
  <c r="P37" i="14" s="1"/>
  <c r="I35" i="14"/>
  <c r="P35" i="14" s="1"/>
  <c r="I33" i="14"/>
  <c r="P33" i="14" s="1"/>
  <c r="I31" i="14"/>
  <c r="P31" i="14" s="1"/>
  <c r="I29" i="14"/>
  <c r="P29" i="14" s="1"/>
  <c r="I27" i="14"/>
  <c r="P27" i="14" s="1"/>
  <c r="I25" i="14"/>
  <c r="P25" i="14" s="1"/>
  <c r="I23" i="14"/>
  <c r="P23" i="14" s="1"/>
  <c r="I21" i="14"/>
  <c r="P21" i="14" s="1"/>
  <c r="I19" i="14"/>
  <c r="P19" i="14" s="1"/>
  <c r="I15" i="14"/>
  <c r="P15" i="14" s="1"/>
  <c r="I13" i="14"/>
  <c r="P13" i="14" s="1"/>
  <c r="I11" i="14"/>
  <c r="P11" i="14" s="1"/>
  <c r="I9" i="14"/>
  <c r="P9" i="14" s="1"/>
  <c r="I7" i="14"/>
  <c r="P7" i="14" s="1"/>
  <c r="I5" i="14"/>
  <c r="P5" i="14" s="1"/>
  <c r="I3" i="14"/>
  <c r="P3" i="14" s="1"/>
  <c r="I110" i="14"/>
  <c r="P110" i="14" s="1"/>
  <c r="I102" i="14"/>
  <c r="P102" i="14" s="1"/>
  <c r="I94" i="14"/>
  <c r="P94" i="14" s="1"/>
  <c r="I86" i="14"/>
  <c r="P86" i="14" s="1"/>
  <c r="I78" i="14"/>
  <c r="P78" i="14" s="1"/>
  <c r="I70" i="14"/>
  <c r="P70" i="14" s="1"/>
  <c r="I62" i="14"/>
  <c r="P62" i="14" s="1"/>
  <c r="I54" i="14"/>
  <c r="P54" i="14" s="1"/>
  <c r="I46" i="14"/>
  <c r="P46" i="14" s="1"/>
  <c r="I38" i="14"/>
  <c r="P38" i="14" s="1"/>
  <c r="I30" i="14"/>
  <c r="P30" i="14" s="1"/>
  <c r="I22" i="14"/>
  <c r="P22" i="14" s="1"/>
  <c r="I14" i="14"/>
  <c r="P14" i="14" s="1"/>
  <c r="I6" i="14"/>
  <c r="P6" i="14" s="1"/>
  <c r="P2" i="14"/>
  <c r="Y161" i="7"/>
  <c r="U161" i="7"/>
  <c r="Y160" i="7"/>
  <c r="U160" i="7"/>
  <c r="M2" i="20" l="1"/>
  <c r="L24" i="20"/>
  <c r="M24" i="20" s="1"/>
  <c r="Z158" i="7"/>
  <c r="T158" i="7"/>
  <c r="Z157" i="7"/>
  <c r="T157" i="7"/>
  <c r="Z156" i="7" l="1"/>
  <c r="Y156" i="7"/>
  <c r="U156" i="7"/>
  <c r="T156" i="7"/>
  <c r="Z155" i="7"/>
  <c r="T155" i="7"/>
  <c r="Y155" i="7"/>
  <c r="U155" i="7"/>
  <c r="Y149" i="7"/>
  <c r="Y150" i="7"/>
  <c r="Y151" i="7"/>
  <c r="Y153" i="7"/>
  <c r="U149" i="7"/>
  <c r="U150" i="7"/>
  <c r="U151" i="7"/>
  <c r="U153" i="7"/>
  <c r="T153" i="7"/>
  <c r="Y154" i="7"/>
  <c r="U154" i="7"/>
  <c r="Z154" i="7"/>
  <c r="T154" i="7"/>
  <c r="Z149" i="7"/>
  <c r="Z150" i="7"/>
  <c r="Z151" i="7"/>
  <c r="T151" i="7"/>
  <c r="T150" i="7"/>
  <c r="T149" i="7"/>
  <c r="Z148" i="7"/>
  <c r="Y148" i="7"/>
  <c r="T148" i="7"/>
  <c r="Z147" i="7"/>
  <c r="Y147" i="7"/>
  <c r="T147" i="7"/>
  <c r="T146" i="7"/>
  <c r="T145" i="7"/>
  <c r="T144" i="7"/>
  <c r="Z143" i="7"/>
  <c r="AA143" i="7" s="1"/>
  <c r="L143" i="14" s="1"/>
  <c r="O143" i="14" s="1"/>
  <c r="Y143" i="7"/>
  <c r="T143" i="7"/>
  <c r="U142" i="7"/>
  <c r="Z142" i="7"/>
  <c r="AA142" i="7" s="1"/>
  <c r="L142" i="14" s="1"/>
  <c r="O142" i="14" s="1"/>
  <c r="T142" i="7"/>
  <c r="Y142" i="7"/>
  <c r="U141" i="7"/>
  <c r="T141" i="7"/>
  <c r="Z141" i="7"/>
  <c r="Y141" i="7"/>
  <c r="Z140" i="7"/>
  <c r="T140" i="7"/>
  <c r="Z139" i="7"/>
  <c r="Y139" i="7"/>
  <c r="U139" i="7"/>
  <c r="T139" i="7"/>
  <c r="Z138" i="7"/>
  <c r="Y138" i="7"/>
  <c r="U138" i="7"/>
  <c r="T138" i="7"/>
  <c r="Z137" i="7"/>
  <c r="Y137" i="7"/>
  <c r="U137" i="7"/>
  <c r="T137" i="7"/>
  <c r="T136" i="7"/>
  <c r="AA136" i="7"/>
  <c r="L136" i="14" s="1"/>
  <c r="O136" i="14" s="1"/>
  <c r="Z135" i="7"/>
  <c r="Y135" i="7"/>
  <c r="T135" i="7"/>
  <c r="Z133" i="7"/>
  <c r="Y133" i="7"/>
  <c r="U132" i="7"/>
  <c r="Z132" i="7"/>
  <c r="Y132" i="7"/>
  <c r="T132" i="7"/>
  <c r="T130" i="7" l="1"/>
  <c r="T129" i="7"/>
  <c r="T128" i="7"/>
  <c r="Z127" i="7" l="1"/>
  <c r="T127" i="7"/>
  <c r="Z126" i="7"/>
  <c r="Z125" i="7"/>
  <c r="Z124" i="7"/>
  <c r="Z123" i="7"/>
  <c r="Z122" i="7"/>
  <c r="Z121" i="7"/>
  <c r="Z120" i="7"/>
  <c r="T126" i="7"/>
  <c r="T125" i="7"/>
  <c r="T124" i="7"/>
  <c r="T123" i="7"/>
  <c r="T122" i="7"/>
  <c r="T121" i="7"/>
  <c r="T120" i="7"/>
  <c r="X332" i="7" l="1"/>
  <c r="J332" i="14" s="1"/>
  <c r="O332" i="7"/>
  <c r="D332" i="14" s="1"/>
  <c r="P332" i="14" s="1"/>
  <c r="N332" i="7"/>
  <c r="C332" i="14" s="1"/>
  <c r="O332" i="14" s="1"/>
  <c r="Z331" i="7"/>
  <c r="Y331" i="7"/>
  <c r="U331" i="7"/>
  <c r="T331" i="7"/>
  <c r="Z330" i="7"/>
  <c r="T330" i="7"/>
  <c r="Z329" i="7"/>
  <c r="X329" i="7"/>
  <c r="J329" i="14" s="1"/>
  <c r="T329" i="7"/>
  <c r="N329" i="7"/>
  <c r="C329" i="14" s="1"/>
  <c r="Z328" i="7"/>
  <c r="X328" i="7"/>
  <c r="J328" i="14" s="1"/>
  <c r="T328" i="7"/>
  <c r="N328" i="7"/>
  <c r="C328" i="14" s="1"/>
  <c r="Z327" i="7"/>
  <c r="X327" i="7"/>
  <c r="J327" i="14" s="1"/>
  <c r="T327" i="7"/>
  <c r="N327" i="7"/>
  <c r="C327" i="14" s="1"/>
  <c r="Z326" i="7"/>
  <c r="X326" i="7"/>
  <c r="J326" i="14" s="1"/>
  <c r="T326" i="7"/>
  <c r="N326" i="7"/>
  <c r="C326" i="14" s="1"/>
  <c r="O329" i="14" l="1"/>
  <c r="P329" i="14"/>
  <c r="O327" i="14"/>
  <c r="P327" i="14"/>
  <c r="O326" i="14"/>
  <c r="P326" i="14"/>
  <c r="O328" i="14"/>
  <c r="P328" i="14"/>
  <c r="Y5" i="8"/>
  <c r="X5" i="8"/>
  <c r="T5" i="8"/>
  <c r="S5" i="8"/>
  <c r="Y4" i="8"/>
  <c r="X4" i="8"/>
  <c r="T4" i="8"/>
  <c r="S4" i="8"/>
  <c r="Y3" i="8"/>
  <c r="X3" i="8"/>
  <c r="T3" i="8"/>
  <c r="S3" i="8"/>
  <c r="Y2" i="8"/>
  <c r="X2" i="8"/>
  <c r="T2" i="8"/>
  <c r="S2" i="8"/>
  <c r="V97" i="7"/>
  <c r="I97" i="14" s="1"/>
  <c r="P97" i="14" s="1"/>
  <c r="AA97" i="7"/>
  <c r="L97" i="14" s="1"/>
  <c r="O97" i="14" s="1"/>
  <c r="AA96" i="7"/>
  <c r="L96" i="14" s="1"/>
  <c r="O96" i="14" s="1"/>
  <c r="AA88" i="7"/>
  <c r="L88" i="14" s="1"/>
  <c r="O88" i="14" s="1"/>
  <c r="V88" i="7"/>
  <c r="I88" i="14" s="1"/>
  <c r="P88" i="14" s="1"/>
  <c r="Z85" i="7"/>
  <c r="U85" i="7"/>
  <c r="T85" i="7"/>
  <c r="Z83" i="7"/>
  <c r="T83" i="7"/>
  <c r="Z81" i="7"/>
  <c r="T81" i="7"/>
  <c r="AA35" i="7"/>
  <c r="V35" i="7"/>
  <c r="Z33" i="7"/>
  <c r="Y33" i="7"/>
  <c r="U33" i="7"/>
  <c r="T33" i="7"/>
  <c r="Z28" i="7"/>
  <c r="Y28" i="7"/>
  <c r="U28" i="7"/>
  <c r="T28" i="7"/>
  <c r="Z29" i="7"/>
  <c r="Y29" i="7"/>
  <c r="U29" i="7"/>
  <c r="T29" i="7"/>
  <c r="Z30" i="7"/>
  <c r="Y30" i="7"/>
  <c r="U30" i="7"/>
  <c r="T30" i="7"/>
  <c r="Z21" i="7"/>
  <c r="Y21" i="7"/>
  <c r="U21" i="7"/>
  <c r="T21" i="7"/>
  <c r="Z22" i="7"/>
  <c r="Y22" i="7"/>
  <c r="U22" i="7"/>
  <c r="T22" i="7"/>
  <c r="AA15" i="7"/>
  <c r="L15" i="14" s="1"/>
  <c r="O15" i="14" s="1"/>
  <c r="T2" i="7" l="1"/>
  <c r="Z2" i="7"/>
  <c r="Z51" i="7"/>
  <c r="U51" i="7"/>
  <c r="T51" i="7"/>
  <c r="Y9" i="7"/>
  <c r="Y7" i="7"/>
  <c r="T99" i="7" l="1"/>
  <c r="Z97" i="7"/>
  <c r="T97" i="7"/>
  <c r="T96" i="7"/>
  <c r="Z95" i="7"/>
  <c r="T95" i="7"/>
  <c r="Z94" i="7"/>
  <c r="T94" i="7"/>
  <c r="T93" i="7"/>
  <c r="Z93" i="7"/>
  <c r="U92" i="7"/>
  <c r="T92" i="7"/>
  <c r="Y92" i="7"/>
  <c r="Z92" i="7"/>
  <c r="T90" i="7"/>
  <c r="T89" i="7"/>
  <c r="T88" i="7"/>
  <c r="U86" i="7"/>
  <c r="Z86" i="7"/>
  <c r="T86" i="7"/>
  <c r="Z84" i="7"/>
  <c r="T84" i="7"/>
  <c r="T82" i="7"/>
  <c r="Z82" i="7"/>
  <c r="T80" i="7"/>
  <c r="Z79" i="7"/>
  <c r="Z78" i="7"/>
  <c r="Z77" i="7"/>
  <c r="T79" i="7"/>
  <c r="T78" i="7"/>
  <c r="T77" i="7"/>
  <c r="U76" i="7"/>
  <c r="T76" i="7"/>
  <c r="Z75" i="7"/>
  <c r="Z74" i="7"/>
  <c r="T74" i="7"/>
  <c r="Z72" i="7"/>
  <c r="T72" i="7"/>
  <c r="Z71" i="7"/>
  <c r="Y71" i="7"/>
  <c r="U71" i="7"/>
  <c r="T71" i="7"/>
  <c r="Z70" i="7"/>
  <c r="Y70" i="7"/>
  <c r="U70" i="7"/>
  <c r="T70" i="7"/>
  <c r="Z69" i="7"/>
  <c r="U69" i="7"/>
  <c r="T69" i="7"/>
  <c r="Y69" i="7"/>
  <c r="Z68" i="7"/>
  <c r="Z67" i="7"/>
  <c r="U68" i="7"/>
  <c r="Y68" i="7"/>
  <c r="T68" i="7"/>
  <c r="U67" i="7"/>
  <c r="T67" i="7"/>
  <c r="Y67" i="7"/>
  <c r="U66" i="7"/>
  <c r="Y66" i="7"/>
  <c r="U65" i="7"/>
  <c r="Y65" i="7"/>
  <c r="Z65" i="7"/>
  <c r="T65" i="7"/>
  <c r="U64" i="7"/>
  <c r="Y64" i="7"/>
  <c r="Y63" i="7"/>
  <c r="U63" i="7"/>
  <c r="Z61" i="7"/>
  <c r="Y61" i="7"/>
  <c r="U61" i="7"/>
  <c r="T61" i="7"/>
  <c r="Y59" i="7"/>
  <c r="U59" i="7"/>
  <c r="U60" i="7"/>
  <c r="Z60" i="7"/>
  <c r="T60" i="7"/>
  <c r="Y60" i="7"/>
  <c r="Z59" i="7"/>
  <c r="T59" i="7"/>
  <c r="T58" i="7"/>
  <c r="Z58" i="7"/>
  <c r="Y58" i="7"/>
  <c r="U58" i="7"/>
  <c r="Y57" i="7"/>
  <c r="U57" i="7"/>
  <c r="Z57" i="7"/>
  <c r="T57" i="7"/>
  <c r="Z56" i="7"/>
  <c r="Y56" i="7"/>
  <c r="U56" i="7"/>
  <c r="T56" i="7"/>
  <c r="Z55" i="7"/>
  <c r="Y55" i="7"/>
  <c r="U55" i="7"/>
  <c r="T55" i="7"/>
  <c r="Z54" i="7"/>
  <c r="Y54" i="7"/>
  <c r="U54" i="7"/>
  <c r="T54" i="7"/>
  <c r="Y53" i="7"/>
  <c r="T53" i="7"/>
  <c r="U53" i="7"/>
  <c r="Z53" i="7"/>
  <c r="T52" i="7"/>
  <c r="U52" i="7"/>
  <c r="Y52" i="7"/>
  <c r="Z52" i="7"/>
  <c r="T50" i="7"/>
  <c r="U50" i="7"/>
  <c r="Z50" i="7"/>
  <c r="Y50" i="7"/>
  <c r="U49" i="7"/>
  <c r="Z49" i="7"/>
  <c r="AA49" i="7" s="1"/>
  <c r="L49" i="14" s="1"/>
  <c r="O49" i="14" s="1"/>
  <c r="Y49" i="7"/>
  <c r="T49" i="7"/>
  <c r="V49" i="7" s="1"/>
  <c r="I49" i="14" s="1"/>
  <c r="P49" i="14" s="1"/>
  <c r="Z48" i="7"/>
  <c r="T48" i="7"/>
  <c r="Z47" i="7"/>
  <c r="T47" i="7"/>
  <c r="T46" i="7"/>
  <c r="Z46" i="7"/>
  <c r="Y46" i="7"/>
  <c r="U46" i="7"/>
  <c r="Y45" i="7"/>
  <c r="U45" i="7"/>
  <c r="T45" i="7"/>
  <c r="Z45" i="7"/>
  <c r="U44" i="7"/>
  <c r="Y44" i="7"/>
  <c r="Z44" i="7"/>
  <c r="T44" i="7"/>
  <c r="U39" i="7"/>
  <c r="Z39" i="7"/>
  <c r="T39" i="7"/>
  <c r="Y39" i="7"/>
  <c r="Z38" i="7"/>
  <c r="Y38" i="7"/>
  <c r="U38" i="7"/>
  <c r="T38" i="7"/>
  <c r="Z37" i="7"/>
  <c r="Y37" i="7"/>
  <c r="U37" i="7"/>
  <c r="T37" i="7"/>
  <c r="Y36" i="7"/>
  <c r="Z36" i="7"/>
  <c r="U36" i="7"/>
  <c r="T36" i="7"/>
  <c r="U35" i="7"/>
  <c r="Y35" i="7"/>
  <c r="Z35" i="7"/>
  <c r="T35" i="7"/>
  <c r="Z34" i="7"/>
  <c r="Y34" i="7"/>
  <c r="U34" i="7"/>
  <c r="T34" i="7"/>
  <c r="Z32" i="7"/>
  <c r="Y32" i="7"/>
  <c r="U32" i="7"/>
  <c r="T32" i="7"/>
  <c r="T31" i="7"/>
  <c r="U31" i="7"/>
  <c r="Z31" i="7"/>
  <c r="Y31" i="7"/>
  <c r="U27" i="7"/>
  <c r="Z27" i="7"/>
  <c r="Y27" i="7"/>
  <c r="T27" i="7"/>
  <c r="T25" i="7"/>
  <c r="Z25" i="7"/>
  <c r="Z24" i="7"/>
  <c r="Y24" i="7"/>
  <c r="T24" i="7"/>
  <c r="Z23" i="7"/>
  <c r="Y23" i="7"/>
  <c r="U23" i="7"/>
  <c r="T23" i="7"/>
  <c r="T20" i="7"/>
  <c r="Z20" i="7"/>
  <c r="U20" i="7"/>
  <c r="Y20" i="7"/>
  <c r="U19" i="7"/>
  <c r="Y19" i="7"/>
  <c r="Y16" i="7"/>
  <c r="Y17" i="7"/>
  <c r="Y18" i="7"/>
  <c r="U18" i="7"/>
  <c r="T18" i="7"/>
  <c r="V18" i="7" s="1"/>
  <c r="I18" i="14" s="1"/>
  <c r="P18" i="14" s="1"/>
  <c r="T17" i="7"/>
  <c r="V17" i="7" s="1"/>
  <c r="I17" i="14" s="1"/>
  <c r="P17" i="14" s="1"/>
  <c r="T16" i="7"/>
  <c r="V16" i="7" s="1"/>
  <c r="I16" i="14" s="1"/>
  <c r="P16" i="14" s="1"/>
  <c r="Z16" i="7"/>
  <c r="AA16" i="7" s="1"/>
  <c r="L16" i="14" s="1"/>
  <c r="O16" i="14" s="1"/>
  <c r="Z17" i="7"/>
  <c r="AA17" i="7" s="1"/>
  <c r="L17" i="14" s="1"/>
  <c r="O17" i="14" s="1"/>
  <c r="Z18" i="7"/>
  <c r="Z14" i="7"/>
  <c r="T14" i="7"/>
  <c r="Z13" i="7"/>
  <c r="T13" i="7"/>
  <c r="Z12" i="7"/>
  <c r="T12" i="7"/>
  <c r="Z3" i="7"/>
  <c r="Z26" i="7"/>
  <c r="Z40" i="7"/>
  <c r="Z62" i="7"/>
  <c r="Z73" i="7"/>
  <c r="Z87" i="7"/>
  <c r="Z98" i="7"/>
  <c r="Z4" i="7"/>
  <c r="Z5" i="7"/>
  <c r="Z6" i="7"/>
  <c r="Z7" i="7"/>
  <c r="Z8" i="7"/>
  <c r="Z9" i="7"/>
  <c r="Z10" i="7"/>
  <c r="Z11" i="7"/>
  <c r="U7" i="7"/>
  <c r="U6" i="7"/>
  <c r="U5" i="7"/>
  <c r="U4" i="7"/>
  <c r="U98" i="7"/>
  <c r="U87" i="7"/>
  <c r="U73" i="7"/>
  <c r="U62" i="7"/>
  <c r="U40" i="7"/>
  <c r="U8" i="7"/>
  <c r="U9" i="7"/>
  <c r="U10" i="7"/>
  <c r="U11" i="7"/>
  <c r="U26" i="7"/>
  <c r="U3" i="7"/>
  <c r="T3" i="7"/>
  <c r="T26" i="7"/>
  <c r="T40" i="7"/>
  <c r="T62" i="7"/>
  <c r="T73" i="7"/>
  <c r="T87" i="7"/>
  <c r="T98" i="7"/>
  <c r="T4" i="7"/>
  <c r="T5" i="7"/>
  <c r="T6" i="7"/>
  <c r="T7" i="7"/>
  <c r="T8" i="7"/>
  <c r="T9" i="7"/>
  <c r="T10" i="7"/>
  <c r="T11" i="7"/>
  <c r="AA18" i="7" l="1"/>
  <c r="L18" i="14" s="1"/>
  <c r="O18" i="14" s="1"/>
</calcChain>
</file>

<file path=xl/sharedStrings.xml><?xml version="1.0" encoding="utf-8"?>
<sst xmlns="http://schemas.openxmlformats.org/spreadsheetml/2006/main" count="4668" uniqueCount="853">
  <si>
    <t>Index #</t>
  </si>
  <si>
    <t>Company Name</t>
  </si>
  <si>
    <t>New Company Name</t>
  </si>
  <si>
    <t>Chemistry</t>
  </si>
  <si>
    <t>Chemistry_Detail</t>
  </si>
  <si>
    <t>Format</t>
  </si>
  <si>
    <t>Part #</t>
  </si>
  <si>
    <t>Cell Status</t>
  </si>
  <si>
    <t>Cell Shape</t>
  </si>
  <si>
    <t>Common Size</t>
  </si>
  <si>
    <t>Cycle Life 100% DOD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</si>
  <si>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</si>
  <si>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</si>
  <si>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</si>
  <si>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</si>
  <si>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</si>
  <si>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</si>
  <si>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</si>
  <si>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</si>
  <si>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</si>
  <si>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Weight (gr)</t>
  </si>
  <si>
    <t>Volume (CC)</t>
  </si>
  <si>
    <t>Fast/Quick Charge Current</t>
  </si>
  <si>
    <t>Standard Charge Current (A)</t>
  </si>
  <si>
    <t>Length (mm)</t>
  </si>
  <si>
    <t>Height (mm)</t>
  </si>
  <si>
    <t>Width (mm)</t>
  </si>
  <si>
    <t>Diameter (mm)</t>
  </si>
  <si>
    <t>Jahr</t>
  </si>
  <si>
    <t>Datenblatt</t>
  </si>
  <si>
    <t>Sekundärquelle</t>
  </si>
  <si>
    <t>Anmerkung</t>
  </si>
  <si>
    <t>Lithium-Ion</t>
  </si>
  <si>
    <t>not specified</t>
  </si>
  <si>
    <t>Active</t>
  </si>
  <si>
    <t>Pouch</t>
  </si>
  <si>
    <t>Prismatic</t>
  </si>
  <si>
    <t>x</t>
  </si>
  <si>
    <t>SLPB140460330</t>
  </si>
  <si>
    <t>SLPB160460330</t>
  </si>
  <si>
    <t>SLPB100216216H</t>
  </si>
  <si>
    <t>LFP</t>
  </si>
  <si>
    <t>SLPB120216216</t>
  </si>
  <si>
    <t>SLPB120255255</t>
  </si>
  <si>
    <t>SLPB125255255H</t>
  </si>
  <si>
    <t>LTO</t>
  </si>
  <si>
    <t>Panasonic</t>
  </si>
  <si>
    <t>L0578G1A1</t>
  </si>
  <si>
    <t>L13A0N2C1</t>
  </si>
  <si>
    <t>L15A0N2C1</t>
  </si>
  <si>
    <t>SLPB120460330</t>
  </si>
  <si>
    <t>NCR20700B</t>
  </si>
  <si>
    <t>LR2170SA</t>
  </si>
  <si>
    <t>INR21700-48G</t>
  </si>
  <si>
    <t>INR21700-40T</t>
  </si>
  <si>
    <t>Cyl</t>
  </si>
  <si>
    <t>NMC</t>
  </si>
  <si>
    <t>AMP20M1HD-A</t>
  </si>
  <si>
    <t>CA40</t>
  </si>
  <si>
    <t>NCR20700A</t>
  </si>
  <si>
    <t>Kokam</t>
  </si>
  <si>
    <t>SLPB080085270</t>
  </si>
  <si>
    <t>SLPB98188216P</t>
  </si>
  <si>
    <t>SLPB130255255P</t>
  </si>
  <si>
    <t>SLPB120216216G1</t>
  </si>
  <si>
    <t>SLPB120216216G2</t>
  </si>
  <si>
    <t>SLPB130255255G1</t>
  </si>
  <si>
    <t>SLPB120216216HR2</t>
  </si>
  <si>
    <t>SLPB120216216G1H</t>
  </si>
  <si>
    <t>SLPB125255255G1H</t>
  </si>
  <si>
    <t>CALB</t>
  </si>
  <si>
    <t>CA60</t>
  </si>
  <si>
    <t>CA100</t>
  </si>
  <si>
    <t>SE180AHA</t>
  </si>
  <si>
    <t>CATL</t>
  </si>
  <si>
    <t>(x)</t>
  </si>
  <si>
    <t>LEP71H3L7-01</t>
  </si>
  <si>
    <t>LEP54H4K1</t>
  </si>
  <si>
    <t>COSLIGHT</t>
  </si>
  <si>
    <t>FP45173209A</t>
  </si>
  <si>
    <t>ECO POWER GROUP</t>
  </si>
  <si>
    <t>EC-AU228-NAH3L4</t>
  </si>
  <si>
    <t>EVE Energy</t>
  </si>
  <si>
    <t>LF280N-72174</t>
  </si>
  <si>
    <t>LF304-72174</t>
  </si>
  <si>
    <t>FREY36130290-100PF</t>
  </si>
  <si>
    <t>Jiangsu FREY</t>
  </si>
  <si>
    <t>GBS-LFP200Ah-B</t>
  </si>
  <si>
    <t>GBS ZhEJIANG Systems</t>
  </si>
  <si>
    <t>GFB</t>
  </si>
  <si>
    <t>JIANGSU HIGEE</t>
  </si>
  <si>
    <t>HJLFP48173170E-152Ah</t>
  </si>
  <si>
    <t>HJLFP48173170E-120Ah</t>
  </si>
  <si>
    <t>LF280K-72174</t>
  </si>
  <si>
    <t>LF280-72174</t>
  </si>
  <si>
    <t>Lishen</t>
  </si>
  <si>
    <t>LP44147272-130Ah</t>
  </si>
  <si>
    <t>LP37173207-150Ah</t>
  </si>
  <si>
    <t>LP54173210-202Ah</t>
  </si>
  <si>
    <t>LP71173207-272Ah</t>
  </si>
  <si>
    <t>CRJ Technology Limited</t>
  </si>
  <si>
    <t>RJ-LFP71173200-271</t>
  </si>
  <si>
    <t>Sinopoly</t>
  </si>
  <si>
    <t>Sinopoly 100 Ah</t>
  </si>
  <si>
    <t>Sinopoly 400 Ah</t>
  </si>
  <si>
    <t>A123</t>
  </si>
  <si>
    <t>A123 39AH</t>
  </si>
  <si>
    <t>A123 50AH</t>
  </si>
  <si>
    <t>A123 26AH</t>
  </si>
  <si>
    <t>A123 32AH</t>
  </si>
  <si>
    <t>AutoEnergy</t>
  </si>
  <si>
    <t>50Ah 55380</t>
  </si>
  <si>
    <t>BAK</t>
  </si>
  <si>
    <t>26650HC2</t>
  </si>
  <si>
    <t>100Ah CATL LiFePO4</t>
  </si>
  <si>
    <t>120Ah CATL LiFePO4</t>
  </si>
  <si>
    <t>280Ah CATL LiFePO4</t>
  </si>
  <si>
    <t>NMC 811</t>
  </si>
  <si>
    <t>50Ah CATL 811</t>
  </si>
  <si>
    <t>ENERDEL</t>
  </si>
  <si>
    <t>CE175-360 Moxie+</t>
  </si>
  <si>
    <t>CE250-370 Moxie+</t>
  </si>
  <si>
    <t>CP160-365 Moxie+</t>
  </si>
  <si>
    <t>ENERTECH</t>
  </si>
  <si>
    <t>SPB 58253172EG1 / 17Ah</t>
  </si>
  <si>
    <t>SPB 58253172P3 / 23Ah</t>
  </si>
  <si>
    <t>SPB 58253172V2 / 22Ah</t>
  </si>
  <si>
    <t>SPB 58253172V3 / 25Ah</t>
  </si>
  <si>
    <t>58253172V4 / 30Ah</t>
  </si>
  <si>
    <t>SPB 59235172PG1</t>
  </si>
  <si>
    <t>SPB 70115145 / 12 Ah</t>
  </si>
  <si>
    <t>SPB 90190260V2 / 40Ah</t>
  </si>
  <si>
    <t>SPB704684</t>
  </si>
  <si>
    <t>GEB 126090</t>
  </si>
  <si>
    <t>GeneralElectronics</t>
  </si>
  <si>
    <t>GEB 855085</t>
  </si>
  <si>
    <t>GEB 9059156</t>
  </si>
  <si>
    <t>GEB 21700</t>
  </si>
  <si>
    <t>GEB 26650</t>
  </si>
  <si>
    <t>GEB 32650</t>
  </si>
  <si>
    <t>Cycle life &gt; 600</t>
  </si>
  <si>
    <t>Great Power</t>
  </si>
  <si>
    <t>GP 21700</t>
  </si>
  <si>
    <t>Cycle life &gt;&gt; 500</t>
  </si>
  <si>
    <t>Hitachi</t>
  </si>
  <si>
    <t>KeepPower</t>
  </si>
  <si>
    <t>KP 21700</t>
  </si>
  <si>
    <t>LECLANCHÉ</t>
  </si>
  <si>
    <t>LT 34 Ah (936901)</t>
  </si>
  <si>
    <t>GL60 (936A04)</t>
  </si>
  <si>
    <t>NMC 622</t>
  </si>
  <si>
    <t>GL65</t>
  </si>
  <si>
    <t>INR18650 MJ1</t>
  </si>
  <si>
    <t>INR21700 M50T</t>
  </si>
  <si>
    <t>INR21700 M50</t>
  </si>
  <si>
    <t>OSN</t>
  </si>
  <si>
    <t>OSN-08198255-LT28</t>
  </si>
  <si>
    <t>Panasonic NCR21700A</t>
  </si>
  <si>
    <t>Samsung</t>
  </si>
  <si>
    <t>SVOLT</t>
  </si>
  <si>
    <t>LNMO</t>
  </si>
  <si>
    <t>115Ah</t>
  </si>
  <si>
    <t>Future</t>
  </si>
  <si>
    <t>226Ah</t>
  </si>
  <si>
    <t>LFMP</t>
  </si>
  <si>
    <t>90Ah</t>
  </si>
  <si>
    <t>VAPCELL</t>
  </si>
  <si>
    <t>INR21700</t>
  </si>
  <si>
    <t>0.5C/1C 5200 @70% - 1C/1C: 1,500 / 2,500</t>
  </si>
  <si>
    <t>SLPB065070180</t>
  </si>
  <si>
    <t xml:space="preserve">SDI 94Ah </t>
  </si>
  <si>
    <t>TUM</t>
  </si>
  <si>
    <t>exclude</t>
  </si>
  <si>
    <t>Crate_discharge_cyclelife</t>
  </si>
  <si>
    <t>Crate_charge_cyclelife</t>
  </si>
  <si>
    <t>@25°C</t>
  </si>
  <si>
    <t>@45°C</t>
  </si>
  <si>
    <t>48173125-100Ah</t>
  </si>
  <si>
    <t>Fresh cell, standard charge/discharge procedure</t>
  </si>
  <si>
    <t>Fresh cell, standard charge/discharge procedure at 1C</t>
  </si>
  <si>
    <t>Fresh cell, charge/discharge procedure at 0.5C</t>
  </si>
  <si>
    <t>N21700CB-48</t>
  </si>
  <si>
    <t>@80% DoD</t>
  </si>
  <si>
    <t>@100% DoD</t>
  </si>
  <si>
    <t>ISI_Future-1</t>
  </si>
  <si>
    <t>ISI_Future-2</t>
  </si>
  <si>
    <t>ISI_Future-3</t>
  </si>
  <si>
    <t>ISI_Future-4</t>
  </si>
  <si>
    <t>INR21700-50E</t>
  </si>
  <si>
    <t>Cycle Life</t>
  </si>
  <si>
    <t>Eagle Picher Technologies LLC</t>
  </si>
  <si>
    <t>LiBG18EV-1</t>
  </si>
  <si>
    <t>SLC-16050-003</t>
  </si>
  <si>
    <t>SLC-21060-001</t>
  </si>
  <si>
    <t>NCA</t>
  </si>
  <si>
    <t>LP 32975</t>
  </si>
  <si>
    <t>LP 33037</t>
  </si>
  <si>
    <t>LP 33081</t>
  </si>
  <si>
    <t>LP 33330</t>
  </si>
  <si>
    <t>LP 33450</t>
  </si>
  <si>
    <t>LP 34100</t>
  </si>
  <si>
    <t>Amita Technologies</t>
  </si>
  <si>
    <t>9299130NE</t>
  </si>
  <si>
    <t>120155250L</t>
  </si>
  <si>
    <t>120155250P</t>
  </si>
  <si>
    <t>120155250N</t>
  </si>
  <si>
    <t>120155250NH</t>
  </si>
  <si>
    <t>5099130NRS</t>
  </si>
  <si>
    <t>7799130N</t>
  </si>
  <si>
    <t>8399130NE</t>
  </si>
  <si>
    <t>7799130ND</t>
  </si>
  <si>
    <t>7799130P</t>
  </si>
  <si>
    <t>9299130N</t>
  </si>
  <si>
    <t>Eemb Co</t>
  </si>
  <si>
    <t>LP7851119F</t>
  </si>
  <si>
    <t>LP1167220F</t>
  </si>
  <si>
    <t>LP7568130F</t>
  </si>
  <si>
    <t>LP9590120F</t>
  </si>
  <si>
    <t>LP60100100F</t>
  </si>
  <si>
    <t>LP90100160F</t>
  </si>
  <si>
    <t>ISI-100</t>
  </si>
  <si>
    <t>ISI-101</t>
  </si>
  <si>
    <t>ISI-102</t>
  </si>
  <si>
    <t>ISI-103</t>
  </si>
  <si>
    <t>ISI-104</t>
  </si>
  <si>
    <t>ISI-105</t>
  </si>
  <si>
    <t>ISI-106</t>
  </si>
  <si>
    <t>ISI-107</t>
  </si>
  <si>
    <t>ISI-108</t>
  </si>
  <si>
    <t>ISI-109</t>
  </si>
  <si>
    <t>ISI-110</t>
  </si>
  <si>
    <t>ISI-111</t>
  </si>
  <si>
    <t>ISI-112</t>
  </si>
  <si>
    <t>ISI-113</t>
  </si>
  <si>
    <t>ISI-114</t>
  </si>
  <si>
    <t>ISI-115</t>
  </si>
  <si>
    <t>ISI-116</t>
  </si>
  <si>
    <t>ISI-117</t>
  </si>
  <si>
    <t>Dimensionen aus Inches in mm umgerechnet</t>
  </si>
  <si>
    <t>keine genaue Angabe zu Life Cycle</t>
  </si>
  <si>
    <t>N/A</t>
  </si>
  <si>
    <t>no charge data</t>
  </si>
  <si>
    <t>low temperature cell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</si>
  <si>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</si>
  <si>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1C-1C RT &gt; 10000</t>
  </si>
  <si>
    <t>Datasheet als Screenshot Webseite</t>
  </si>
  <si>
    <t>no data spec. energy</t>
  </si>
  <si>
    <t>ISI-118</t>
  </si>
  <si>
    <t>LP 32770</t>
  </si>
  <si>
    <t>SDL_21687</t>
  </si>
  <si>
    <t>SDL_25604</t>
  </si>
  <si>
    <t>SDL_25605</t>
  </si>
  <si>
    <t>SDL_26911</t>
  </si>
  <si>
    <t>Saft</t>
  </si>
  <si>
    <t>Quallion L L C</t>
  </si>
  <si>
    <t>HYB Battery Co</t>
  </si>
  <si>
    <t>Advanced Electronics Energy</t>
  </si>
  <si>
    <t>Yoku Energy (Shenzhen) Co</t>
  </si>
  <si>
    <t>ATL - Amperex Technology</t>
  </si>
  <si>
    <t>General Electronics Battery Co</t>
  </si>
  <si>
    <t>E-One Moli Energy (Canada) Limited</t>
  </si>
  <si>
    <t>Wuhan Lisun Power Corp. Ltd</t>
  </si>
  <si>
    <t>Kayo battery co., ltd</t>
  </si>
  <si>
    <t>GS Yuasa Technology</t>
  </si>
  <si>
    <t>EAS Batteries</t>
  </si>
  <si>
    <t>ENAX</t>
  </si>
  <si>
    <t>Neosonic Li-Polymer Energy</t>
  </si>
  <si>
    <t>Guangzhou FULLRIVER Battery New Technology Co</t>
  </si>
  <si>
    <t>Battronix</t>
  </si>
  <si>
    <t>Thunder-Sky</t>
  </si>
  <si>
    <t>Optimum Battery Co Ltd</t>
  </si>
  <si>
    <t>Chengdu Jianzhong Lithium Battery Company Ltd</t>
  </si>
  <si>
    <t>Auto Energy Technology Co</t>
  </si>
  <si>
    <t>EnerDel, INC</t>
  </si>
  <si>
    <t>Headway Group</t>
  </si>
  <si>
    <t>LG Chem</t>
  </si>
  <si>
    <t>Zenlabs / Envia</t>
  </si>
  <si>
    <t>Amprius / Wuxi Lead</t>
  </si>
  <si>
    <t>Hangzhou Future Power Technology Co</t>
  </si>
  <si>
    <t>Murata</t>
  </si>
  <si>
    <t>Dongguan K-Tech New Energy</t>
  </si>
  <si>
    <t>Yinglong</t>
  </si>
  <si>
    <t>Cylindrical</t>
  </si>
  <si>
    <t>VL 34570</t>
  </si>
  <si>
    <t>VES100</t>
  </si>
  <si>
    <t>VES140</t>
  </si>
  <si>
    <t>VES180</t>
  </si>
  <si>
    <t>MP174865</t>
  </si>
  <si>
    <t>MP176065</t>
  </si>
  <si>
    <t>VL 45E</t>
  </si>
  <si>
    <t>VL 41M</t>
  </si>
  <si>
    <t>VL 27M</t>
  </si>
  <si>
    <t>VL 7P</t>
  </si>
  <si>
    <t>VL 20P</t>
  </si>
  <si>
    <t>VL 30P</t>
  </si>
  <si>
    <t>LNCAO</t>
  </si>
  <si>
    <t>QL015KA</t>
  </si>
  <si>
    <t>SLPB50106100</t>
  </si>
  <si>
    <t>SLPB75106100</t>
  </si>
  <si>
    <t>SLPB75106205</t>
  </si>
  <si>
    <t>SLPB60216216</t>
  </si>
  <si>
    <t>SLPB70460330</t>
  </si>
  <si>
    <t>SLPB55205130H</t>
  </si>
  <si>
    <t>SLPB78216216H</t>
  </si>
  <si>
    <t>SLPB60460330H</t>
  </si>
  <si>
    <t>SLPB80460330H</t>
  </si>
  <si>
    <t>SPLB160460330H</t>
  </si>
  <si>
    <t>IMP206990S</t>
  </si>
  <si>
    <t>IMP50110140S</t>
  </si>
  <si>
    <t>AE8867220PMHRE</t>
  </si>
  <si>
    <t>656096</t>
  </si>
  <si>
    <t>8235135</t>
  </si>
  <si>
    <t>6567100</t>
  </si>
  <si>
    <t>7545135</t>
  </si>
  <si>
    <t>5080122</t>
  </si>
  <si>
    <t>8235138</t>
  </si>
  <si>
    <t>8045135</t>
  </si>
  <si>
    <t>8845135</t>
  </si>
  <si>
    <t>5048168</t>
  </si>
  <si>
    <t>6048168</t>
  </si>
  <si>
    <t>7048168</t>
  </si>
  <si>
    <t>VL 12 V</t>
  </si>
  <si>
    <t>VL 34480</t>
  </si>
  <si>
    <t>VL 37570</t>
  </si>
  <si>
    <t>GEB32650</t>
  </si>
  <si>
    <t>VL 4V</t>
  </si>
  <si>
    <t>VL 6A</t>
  </si>
  <si>
    <t>VL 8V</t>
  </si>
  <si>
    <t>IBR-26700A</t>
  </si>
  <si>
    <t>VL 32600-125</t>
  </si>
  <si>
    <t>VL 34P</t>
  </si>
  <si>
    <t>IMP225054S</t>
  </si>
  <si>
    <t>IMP225058S</t>
  </si>
  <si>
    <t>ICP174167S</t>
  </si>
  <si>
    <t>ICP254145S</t>
  </si>
  <si>
    <t>ICP225054S</t>
  </si>
  <si>
    <t>IMP225069S</t>
  </si>
  <si>
    <t>ICP226769S</t>
  </si>
  <si>
    <t>ICP225069S</t>
  </si>
  <si>
    <t>ICP226754M</t>
  </si>
  <si>
    <t>ICP257054M</t>
  </si>
  <si>
    <t>VL 52E</t>
  </si>
  <si>
    <t>KFL 32650-10P</t>
  </si>
  <si>
    <t>KFL 32650</t>
  </si>
  <si>
    <t>LCO</t>
  </si>
  <si>
    <t>LVP10</t>
  </si>
  <si>
    <t>HP-601300 NCA</t>
  </si>
  <si>
    <t>MP174565</t>
  </si>
  <si>
    <t>MP174865 IS</t>
  </si>
  <si>
    <t>VL 48E</t>
  </si>
  <si>
    <t>VL 10VFE</t>
  </si>
  <si>
    <t>VL 25PFE</t>
  </si>
  <si>
    <t>LP6545135</t>
  </si>
  <si>
    <t>LP8545135-PCM-LD</t>
  </si>
  <si>
    <t>LP6548166</t>
  </si>
  <si>
    <t>LP6848166</t>
  </si>
  <si>
    <t>LP7548166</t>
  </si>
  <si>
    <t>LP855085-PCM-NTC-LD</t>
  </si>
  <si>
    <t>LP9051109-PCM-NTC-LD</t>
  </si>
  <si>
    <t>LP925572</t>
  </si>
  <si>
    <t>LP956167-PCM-LD</t>
  </si>
  <si>
    <t>LP656194-PCM-LD</t>
  </si>
  <si>
    <t xml:space="preserve">LP857062-PCM-NTC-LD </t>
  </si>
  <si>
    <t>LP50100100</t>
  </si>
  <si>
    <t>LP61100100</t>
  </si>
  <si>
    <t>LP38103122</t>
  </si>
  <si>
    <t>LP55103122</t>
  </si>
  <si>
    <t>LP70103122</t>
  </si>
  <si>
    <t>LP8867220</t>
  </si>
  <si>
    <t>ENL-LM20</t>
  </si>
  <si>
    <t>ENW-LM08</t>
  </si>
  <si>
    <t>ENS-XE36</t>
  </si>
  <si>
    <t>KMBNK08035130S</t>
  </si>
  <si>
    <t>KMBNS08035130S</t>
  </si>
  <si>
    <t>KMBNK06035195S</t>
  </si>
  <si>
    <t>KMBNS06035195S</t>
  </si>
  <si>
    <t>KMBNK06065108S</t>
  </si>
  <si>
    <t>KMBNS06065108S</t>
  </si>
  <si>
    <t>KMBNK45065144S</t>
  </si>
  <si>
    <t>KMBNS45065144S</t>
  </si>
  <si>
    <t>904823</t>
  </si>
  <si>
    <t>LVP65</t>
  </si>
  <si>
    <t>HE-602030 NCA 55AH</t>
  </si>
  <si>
    <t>VL 45E FE</t>
  </si>
  <si>
    <t>VL 5U</t>
  </si>
  <si>
    <t>UHP-341440 NCA</t>
  </si>
  <si>
    <t>LCB8570170EC1</t>
  </si>
  <si>
    <t>WB-LYP40AHA</t>
  </si>
  <si>
    <t>WB-LYP60AHA</t>
  </si>
  <si>
    <t>WB-LYP90AHA</t>
  </si>
  <si>
    <t>WB-LYP100AHA</t>
  </si>
  <si>
    <t>WB-LYP160AHA</t>
  </si>
  <si>
    <t>WB-LYP200AHA</t>
  </si>
  <si>
    <t>WB-LYP260AHA</t>
  </si>
  <si>
    <t>WB-LYP300AHA</t>
  </si>
  <si>
    <t>WB-LYP400AHA</t>
  </si>
  <si>
    <t>WB-LYP700AHA</t>
  </si>
  <si>
    <t>WB-LYP1000AHA</t>
  </si>
  <si>
    <t>WB-LYP1000AHC</t>
  </si>
  <si>
    <t>OPT-32650F</t>
  </si>
  <si>
    <t>ICR26650</t>
  </si>
  <si>
    <t>SLPB11543140H5</t>
  </si>
  <si>
    <t>YT185185185</t>
  </si>
  <si>
    <t>HEV CELL</t>
  </si>
  <si>
    <t>HW38120S/L</t>
  </si>
  <si>
    <t>HW38140S</t>
  </si>
  <si>
    <t>HW40152S</t>
  </si>
  <si>
    <t>32700Fe5400</t>
  </si>
  <si>
    <t>INR18650MJ1</t>
  </si>
  <si>
    <t>MP174565xtd</t>
  </si>
  <si>
    <t>MP176065xtd</t>
  </si>
  <si>
    <t>HE-341440 NCA</t>
  </si>
  <si>
    <t>INR20650 M42</t>
  </si>
  <si>
    <t>ENV35011-CRC</t>
  </si>
  <si>
    <t>ENV23426-XP</t>
  </si>
  <si>
    <t>LR2170SC</t>
  </si>
  <si>
    <t>LR2170SF</t>
  </si>
  <si>
    <t>LCO - Silicon Nanowire</t>
  </si>
  <si>
    <t>ANW3.6-455055</t>
  </si>
  <si>
    <t>E485795CH</t>
  </si>
  <si>
    <t>FT566894P</t>
  </si>
  <si>
    <t>BMZ 21700 40PS1</t>
  </si>
  <si>
    <t>BMZ 21700 42 PM</t>
  </si>
  <si>
    <t>BMZ 21700 52EM</t>
  </si>
  <si>
    <t>BMZ 21700 52E</t>
  </si>
  <si>
    <t>US21700VTC6A</t>
  </si>
  <si>
    <t>INR21700P-4000mAh</t>
  </si>
  <si>
    <t>LTO66160H/40Ah</t>
  </si>
  <si>
    <t>35Ah</t>
  </si>
  <si>
    <t>Paper</t>
  </si>
  <si>
    <t>NMC / LTO</t>
  </si>
  <si>
    <t xml:space="preserve">TOTAL: </t>
  </si>
  <si>
    <t>no info</t>
  </si>
  <si>
    <t>NMC811</t>
  </si>
  <si>
    <t>Nickel rich</t>
  </si>
  <si>
    <t>Lithium Titanate</t>
  </si>
  <si>
    <t>Lithium Iron Phosphate</t>
  </si>
  <si>
    <t>Lithium Cobalt Oxide</t>
  </si>
  <si>
    <t>NMC, NCA, NMC/NCA</t>
  </si>
  <si>
    <t>ambigious - LCO</t>
  </si>
  <si>
    <t>SDL</t>
  </si>
  <si>
    <t>BMZ / Sony</t>
  </si>
  <si>
    <t>ISI-043</t>
  </si>
  <si>
    <t>ISI-046</t>
  </si>
  <si>
    <t>ISI-042</t>
  </si>
  <si>
    <t>ISI-044</t>
  </si>
  <si>
    <t>ISI-045</t>
  </si>
  <si>
    <t>SDL-05872</t>
  </si>
  <si>
    <t>SDL-26872</t>
  </si>
  <si>
    <t>SDL-26901</t>
  </si>
  <si>
    <t>SDL-07227</t>
  </si>
  <si>
    <t>SDL-07234</t>
  </si>
  <si>
    <t>SDL-07236</t>
  </si>
  <si>
    <t>SDL-07237</t>
  </si>
  <si>
    <t>SDL-07238</t>
  </si>
  <si>
    <t>SDL-07239</t>
  </si>
  <si>
    <t>SDL-07240</t>
  </si>
  <si>
    <t>SDL-23465</t>
  </si>
  <si>
    <t>ISI-047</t>
  </si>
  <si>
    <t>ISI-049</t>
  </si>
  <si>
    <t>ISI-048</t>
  </si>
  <si>
    <t>SDL-23011</t>
  </si>
  <si>
    <t>SDL-26913</t>
  </si>
  <si>
    <t>SDL-26914</t>
  </si>
  <si>
    <t>SDL-26916</t>
  </si>
  <si>
    <t>SDL-26917</t>
  </si>
  <si>
    <t>ISI-018</t>
  </si>
  <si>
    <t>ISI-019</t>
  </si>
  <si>
    <t>ISI-020</t>
  </si>
  <si>
    <t>ISI-021</t>
  </si>
  <si>
    <t>ISI-022</t>
  </si>
  <si>
    <t>ISI-023</t>
  </si>
  <si>
    <t>ISI-050</t>
  </si>
  <si>
    <t>ISI-051</t>
  </si>
  <si>
    <t>ISI-052</t>
  </si>
  <si>
    <t>ISI-053</t>
  </si>
  <si>
    <t>SDL-23256</t>
  </si>
  <si>
    <t>ISI-024</t>
  </si>
  <si>
    <t>ISI-039</t>
  </si>
  <si>
    <t>SDL-26925</t>
  </si>
  <si>
    <t>ISI-094</t>
  </si>
  <si>
    <t>ISI-095</t>
  </si>
  <si>
    <t>ISI-096</t>
  </si>
  <si>
    <t>ISI-098</t>
  </si>
  <si>
    <t>ISI-099</t>
  </si>
  <si>
    <t>ISI-091</t>
  </si>
  <si>
    <t>ISI-092</t>
  </si>
  <si>
    <t>ISI-093</t>
  </si>
  <si>
    <t>ISI-097</t>
  </si>
  <si>
    <t>SDL-16835</t>
  </si>
  <si>
    <t>SDL-22176a</t>
  </si>
  <si>
    <t>SDL-22176b</t>
  </si>
  <si>
    <t>SDL-25591a</t>
  </si>
  <si>
    <t>SDL-25591b</t>
  </si>
  <si>
    <t>SDL-22470a</t>
  </si>
  <si>
    <t>SDL-22470b</t>
  </si>
  <si>
    <t>ISI-025</t>
  </si>
  <si>
    <t>SDL-20110</t>
  </si>
  <si>
    <t>SDL-20112a</t>
  </si>
  <si>
    <t>SDL-20112b</t>
  </si>
  <si>
    <t>SDL-20131a</t>
  </si>
  <si>
    <t>SDL-20131b</t>
  </si>
  <si>
    <t>SDL-20132a</t>
  </si>
  <si>
    <t>SDL-20132b</t>
  </si>
  <si>
    <t>SDL-20133a</t>
  </si>
  <si>
    <t>SDL-20133b</t>
  </si>
  <si>
    <t>SDL-20149a</t>
  </si>
  <si>
    <t>SDL-20149b</t>
  </si>
  <si>
    <t>SDL-20153a</t>
  </si>
  <si>
    <t>SDL-20153b</t>
  </si>
  <si>
    <t>SDL-20180a</t>
  </si>
  <si>
    <t>SDL-20180b</t>
  </si>
  <si>
    <t>SDL-20209a</t>
  </si>
  <si>
    <t>SDL-20209b</t>
  </si>
  <si>
    <t>SDL-20211a</t>
  </si>
  <si>
    <t>SDL-20211b</t>
  </si>
  <si>
    <t>SDL-20223a</t>
  </si>
  <si>
    <t>SDL-20223b</t>
  </si>
  <si>
    <t>SDL-20224a</t>
  </si>
  <si>
    <t>SDL-20224b</t>
  </si>
  <si>
    <t>SDL-20226</t>
  </si>
  <si>
    <t>SDL-20228a</t>
  </si>
  <si>
    <t>SDL-20228b</t>
  </si>
  <si>
    <t>SDL-20231</t>
  </si>
  <si>
    <t>SDL-20232</t>
  </si>
  <si>
    <t>SDL-20371a</t>
  </si>
  <si>
    <t>SDL-20371b</t>
  </si>
  <si>
    <t>SDL-20382</t>
  </si>
  <si>
    <t>SDL-20391</t>
  </si>
  <si>
    <t>SDL-20392</t>
  </si>
  <si>
    <t>SDL-20393</t>
  </si>
  <si>
    <t>ISI-054</t>
  </si>
  <si>
    <t>ISI-055</t>
  </si>
  <si>
    <t>ISI-056</t>
  </si>
  <si>
    <t>SDL-23541</t>
  </si>
  <si>
    <t>ISI-057</t>
  </si>
  <si>
    <t>ISI-058</t>
  </si>
  <si>
    <t>ISI-059</t>
  </si>
  <si>
    <t>ISI-061</t>
  </si>
  <si>
    <t>ISI-060</t>
  </si>
  <si>
    <t>ISI-062</t>
  </si>
  <si>
    <t>ISI-063</t>
  </si>
  <si>
    <t>ISI-064</t>
  </si>
  <si>
    <t>ISI-065</t>
  </si>
  <si>
    <t>SDL-14721</t>
  </si>
  <si>
    <t>ISI-026a</t>
  </si>
  <si>
    <t>ISI-026b</t>
  </si>
  <si>
    <t>ISI-027a</t>
  </si>
  <si>
    <t>ISI-027b</t>
  </si>
  <si>
    <t>ISI-033</t>
  </si>
  <si>
    <t>ISI-034a</t>
  </si>
  <si>
    <t>ISI-034b</t>
  </si>
  <si>
    <t>ISI-029</t>
  </si>
  <si>
    <t>SDL-12690</t>
  </si>
  <si>
    <t>ISI-066</t>
  </si>
  <si>
    <t>ISI-067</t>
  </si>
  <si>
    <t>ISI-068</t>
  </si>
  <si>
    <t>ISI-069</t>
  </si>
  <si>
    <t>ISI-070</t>
  </si>
  <si>
    <t>ISI-071</t>
  </si>
  <si>
    <t>ISI-030</t>
  </si>
  <si>
    <t>ISI-072</t>
  </si>
  <si>
    <t>SDL-16819</t>
  </si>
  <si>
    <t>SDL-22152</t>
  </si>
  <si>
    <t>SDL-25474</t>
  </si>
  <si>
    <t>SDL-26910</t>
  </si>
  <si>
    <t>SDL-23543a</t>
  </si>
  <si>
    <t>SDL-23543b</t>
  </si>
  <si>
    <t>SDL-23544a</t>
  </si>
  <si>
    <t>SDL-23544b</t>
  </si>
  <si>
    <t>SDL-23547a</t>
  </si>
  <si>
    <t>SDL-23547b</t>
  </si>
  <si>
    <t>ISI-073</t>
  </si>
  <si>
    <t>ISI-074</t>
  </si>
  <si>
    <t>ISI-075</t>
  </si>
  <si>
    <t>SDL-03609</t>
  </si>
  <si>
    <t>SDL-03617</t>
  </si>
  <si>
    <t>ISI-028</t>
  </si>
  <si>
    <t>ISI-031</t>
  </si>
  <si>
    <t>ISI-032a</t>
  </si>
  <si>
    <t>ISI-032b</t>
  </si>
  <si>
    <t>ISI-032c</t>
  </si>
  <si>
    <t>SDL-16776</t>
  </si>
  <si>
    <t>SDL-16777</t>
  </si>
  <si>
    <t>ISI-076</t>
  </si>
  <si>
    <t>ISI-001</t>
  </si>
  <si>
    <t>ISI-010</t>
  </si>
  <si>
    <t>ISI-011</t>
  </si>
  <si>
    <t>ISI-012</t>
  </si>
  <si>
    <t>ISI-013</t>
  </si>
  <si>
    <t>ISI-014</t>
  </si>
  <si>
    <t>ISI-015</t>
  </si>
  <si>
    <t>ISI-016</t>
  </si>
  <si>
    <t>ISI-017</t>
  </si>
  <si>
    <t>ISI-002</t>
  </si>
  <si>
    <t>ISI-03</t>
  </si>
  <si>
    <t>ISI-04</t>
  </si>
  <si>
    <t>ISI-05</t>
  </si>
  <si>
    <t>ISI-06</t>
  </si>
  <si>
    <t>ISI-07</t>
  </si>
  <si>
    <t>ISI-08</t>
  </si>
  <si>
    <t>ISI-09</t>
  </si>
  <si>
    <t>TUM-02</t>
  </si>
  <si>
    <t>TUM-03</t>
  </si>
  <si>
    <t>SDL-02950</t>
  </si>
  <si>
    <t>SDL-02926</t>
  </si>
  <si>
    <t>SDL-02927</t>
  </si>
  <si>
    <t>SDL-02928</t>
  </si>
  <si>
    <t>SDL-02929</t>
  </si>
  <si>
    <t>SDL-02933</t>
  </si>
  <si>
    <t>SDL-02945</t>
  </si>
  <si>
    <t>SDL-02946</t>
  </si>
  <si>
    <t>SDL-02948</t>
  </si>
  <si>
    <t>SDL-02949</t>
  </si>
  <si>
    <t>SDL-23257</t>
  </si>
  <si>
    <t>ISI-077a</t>
  </si>
  <si>
    <t>ISI-077b</t>
  </si>
  <si>
    <t>ISI-078a</t>
  </si>
  <si>
    <t>ISI-078b</t>
  </si>
  <si>
    <t>ISI-079a</t>
  </si>
  <si>
    <t>ISI-079b</t>
  </si>
  <si>
    <t>SDL-21778</t>
  </si>
  <si>
    <t>ISI-080</t>
  </si>
  <si>
    <t>ISI-081</t>
  </si>
  <si>
    <t>ISI-082</t>
  </si>
  <si>
    <t>SDL-25565</t>
  </si>
  <si>
    <t>SDL-25608</t>
  </si>
  <si>
    <t>ISI-035</t>
  </si>
  <si>
    <t>ISI-036</t>
  </si>
  <si>
    <t>ISI-037</t>
  </si>
  <si>
    <t>ISI-038</t>
  </si>
  <si>
    <t>ISI-083</t>
  </si>
  <si>
    <t>SDL-26918</t>
  </si>
  <si>
    <t>SDL-21234</t>
  </si>
  <si>
    <t>SDL-21235</t>
  </si>
  <si>
    <t>SDL-21236</t>
  </si>
  <si>
    <t>SDL-21237</t>
  </si>
  <si>
    <t>SDL-21238</t>
  </si>
  <si>
    <t>SDL-21239</t>
  </si>
  <si>
    <t>SDL-21240</t>
  </si>
  <si>
    <t>SDL-21241</t>
  </si>
  <si>
    <t>SDL-23220</t>
  </si>
  <si>
    <t>ISI-084</t>
  </si>
  <si>
    <t>ISI-085</t>
  </si>
  <si>
    <t>ISI-086</t>
  </si>
  <si>
    <t>ISI-087</t>
  </si>
  <si>
    <t>SDL-2524</t>
  </si>
  <si>
    <t>SDL-18449</t>
  </si>
  <si>
    <t>SDL-18653</t>
  </si>
  <si>
    <t>SDL-18654</t>
  </si>
  <si>
    <t>SDL-22254</t>
  </si>
  <si>
    <t>SDL-16572</t>
  </si>
  <si>
    <t>SDL-01248</t>
  </si>
  <si>
    <t>SDL-12800</t>
  </si>
  <si>
    <t>SDL-12801</t>
  </si>
  <si>
    <t>SDL-12802</t>
  </si>
  <si>
    <t>SDL-14857</t>
  </si>
  <si>
    <t>SDL-14876</t>
  </si>
  <si>
    <t>SDL-18448</t>
  </si>
  <si>
    <t>SDL-18452</t>
  </si>
  <si>
    <t>SDL-22408</t>
  </si>
  <si>
    <t>SDL-2494</t>
  </si>
  <si>
    <t>SDL-2495</t>
  </si>
  <si>
    <t>SDL-2496</t>
  </si>
  <si>
    <t>SDL-2500</t>
  </si>
  <si>
    <t>SDL-2502</t>
  </si>
  <si>
    <t>SDL-2503</t>
  </si>
  <si>
    <t>SDL-2504</t>
  </si>
  <si>
    <t>SDL-2505</t>
  </si>
  <si>
    <t>SDL-2506</t>
  </si>
  <si>
    <t>SDL-2507</t>
  </si>
  <si>
    <t>SDL-2508</t>
  </si>
  <si>
    <t>SDL-25566</t>
  </si>
  <si>
    <t>SDL-25567</t>
  </si>
  <si>
    <t>SDL-09564</t>
  </si>
  <si>
    <t>SDL-09565</t>
  </si>
  <si>
    <t>SDL-09566</t>
  </si>
  <si>
    <t>TUM-001a</t>
  </si>
  <si>
    <t>TUM-001b</t>
  </si>
  <si>
    <t>TUM-001c</t>
  </si>
  <si>
    <t>TUM-001d</t>
  </si>
  <si>
    <t>TUM-04</t>
  </si>
  <si>
    <t>ISI-088</t>
  </si>
  <si>
    <t>ISI-089</t>
  </si>
  <si>
    <t>ISI-040</t>
  </si>
  <si>
    <t>ISI-041</t>
  </si>
  <si>
    <t>SDL-23066</t>
  </si>
  <si>
    <t>SDL-23067</t>
  </si>
  <si>
    <t>SDL-23068</t>
  </si>
  <si>
    <t>SDL-23069</t>
  </si>
  <si>
    <t>SDL-23070</t>
  </si>
  <si>
    <t>SDL-23071</t>
  </si>
  <si>
    <t>SDL-23072</t>
  </si>
  <si>
    <t>SDL-23073</t>
  </si>
  <si>
    <t>SDL-23074</t>
  </si>
  <si>
    <t>SDL-23075</t>
  </si>
  <si>
    <t>SDL-23076</t>
  </si>
  <si>
    <t>SDL-23077</t>
  </si>
  <si>
    <t>SDL-26861</t>
  </si>
  <si>
    <t>SDL-26864</t>
  </si>
  <si>
    <t>SDL-26865</t>
  </si>
  <si>
    <t>ISI-090</t>
  </si>
  <si>
    <t>SDL-14955</t>
  </si>
  <si>
    <t>SDL-14956</t>
  </si>
  <si>
    <t>SDL-14957</t>
  </si>
  <si>
    <t>SDL-14958</t>
  </si>
  <si>
    <t>SDL-14959</t>
  </si>
  <si>
    <t>SDL-14960</t>
  </si>
  <si>
    <t>SDL-14961</t>
  </si>
  <si>
    <t>SDL-14962</t>
  </si>
  <si>
    <t>SDL-14963</t>
  </si>
  <si>
    <t>SDL-14964</t>
  </si>
  <si>
    <t>SDL-14965</t>
  </si>
  <si>
    <t>SDL-26944</t>
  </si>
  <si>
    <t>SDL-26945</t>
  </si>
  <si>
    <t>SDL-06597</t>
  </si>
  <si>
    <t>SDL-06600</t>
  </si>
  <si>
    <t>SDL-06638</t>
  </si>
  <si>
    <t>SDL-06646</t>
  </si>
  <si>
    <t>SDL-25621</t>
  </si>
  <si>
    <t>SDL-25622</t>
  </si>
  <si>
    <t>ISI-119</t>
  </si>
  <si>
    <t>BMZ 21700 52EL</t>
  </si>
  <si>
    <t>ISI-120</t>
  </si>
  <si>
    <t>ENV 11.6 Ah</t>
  </si>
  <si>
    <t>ISI-121</t>
  </si>
  <si>
    <t>ENV 50.4 Ah</t>
  </si>
  <si>
    <t>ISI-122</t>
  </si>
  <si>
    <t>Anzahl von Chemistry_Detail</t>
  </si>
  <si>
    <t>AUSWERTUNG JAHRE</t>
  </si>
  <si>
    <t>AUSWERTUNG Kathodenchemie GROB</t>
  </si>
  <si>
    <t>AUSWERTUNG Kathodenchemie FEIN</t>
  </si>
  <si>
    <t>ISI-123</t>
  </si>
  <si>
    <t>LF105-73103</t>
  </si>
  <si>
    <t>LF90K</t>
  </si>
  <si>
    <t>BMZ / TerraE</t>
  </si>
  <si>
    <t>INR 21700 50 E</t>
  </si>
  <si>
    <t>SKI</t>
  </si>
  <si>
    <t>SKI Kia Niro</t>
  </si>
  <si>
    <t>L148N50B</t>
  </si>
  <si>
    <t>L135F72 (CAM72)</t>
  </si>
  <si>
    <t>L160F100B</t>
  </si>
  <si>
    <t>LFP176Ah</t>
  </si>
  <si>
    <t>26650FS3</t>
  </si>
  <si>
    <t>CS0495RT001A</t>
  </si>
  <si>
    <t>N21700CG-50</t>
  </si>
  <si>
    <t>NCR2170‑M</t>
  </si>
  <si>
    <t>Molicel</t>
  </si>
  <si>
    <t>INR-21700-P42B</t>
  </si>
  <si>
    <t>INR-21700-P42A</t>
  </si>
  <si>
    <t>INR-21700-50S</t>
  </si>
  <si>
    <t>A7</t>
  </si>
  <si>
    <t>C‑PR51A</t>
  </si>
  <si>
    <t>E61V</t>
  </si>
  <si>
    <t>Batemo</t>
  </si>
  <si>
    <t>E66A</t>
  </si>
  <si>
    <t>NMC712</t>
  </si>
  <si>
    <t>E63</t>
  </si>
  <si>
    <t>@25°C Room</t>
  </si>
  <si>
    <t>INR21700-48X</t>
  </si>
  <si>
    <t>E63B</t>
  </si>
  <si>
    <t>E78</t>
  </si>
  <si>
    <t>E86</t>
  </si>
  <si>
    <t>Takeshita</t>
  </si>
  <si>
    <t>ISI_Future-5</t>
  </si>
  <si>
    <t>A123 20AH</t>
  </si>
  <si>
    <t>NX2.1</t>
  </si>
  <si>
    <t>ISI-124</t>
  </si>
  <si>
    <t>ISI-125</t>
  </si>
  <si>
    <t>ISI-126</t>
  </si>
  <si>
    <t>ISI-127</t>
  </si>
  <si>
    <t>ISI-128</t>
  </si>
  <si>
    <t>ISI-129</t>
  </si>
  <si>
    <t>ISI-130</t>
  </si>
  <si>
    <t>ISI-131</t>
  </si>
  <si>
    <t>ISI-132</t>
  </si>
  <si>
    <t>ISI-133</t>
  </si>
  <si>
    <t>ISI-134</t>
  </si>
  <si>
    <t>ISI-135</t>
  </si>
  <si>
    <t>ISI-136</t>
  </si>
  <si>
    <t>ISI-137</t>
  </si>
  <si>
    <t>ISI-138</t>
  </si>
  <si>
    <t>ISI-139</t>
  </si>
  <si>
    <t>ISI-140</t>
  </si>
  <si>
    <t>ISI-141</t>
  </si>
  <si>
    <t>ISI-142</t>
  </si>
  <si>
    <t>ISI-143</t>
  </si>
  <si>
    <t>ISI-144</t>
  </si>
  <si>
    <t>ISI-145</t>
  </si>
  <si>
    <t>ISI-146</t>
  </si>
  <si>
    <t>ISI-147</t>
  </si>
  <si>
    <t>ISI-148</t>
  </si>
  <si>
    <t>CA400</t>
  </si>
  <si>
    <t>ISI-149</t>
  </si>
  <si>
    <t>CAM72</t>
  </si>
  <si>
    <t>ISI-150</t>
  </si>
  <si>
    <t>Melasta</t>
  </si>
  <si>
    <t>MB-LFP-32173128</t>
  </si>
  <si>
    <t>ISI-151</t>
  </si>
  <si>
    <t>ISI-152</t>
  </si>
  <si>
    <t>MB-IFR26650</t>
  </si>
  <si>
    <t>SLPBB042126</t>
  </si>
  <si>
    <t>CALC WH/KG</t>
  </si>
  <si>
    <t>Volume</t>
  </si>
  <si>
    <t>CalcVOL</t>
  </si>
  <si>
    <t>CALC WH/L</t>
  </si>
  <si>
    <t>Zeilenbeschriftungen</t>
  </si>
  <si>
    <t>Gesamtergebnis</t>
  </si>
  <si>
    <t>DELTA WH/L</t>
  </si>
  <si>
    <t>DELTA WH/kg</t>
  </si>
  <si>
    <t>(Mehrere Elemente)</t>
  </si>
  <si>
    <t>Anzahl von DELTA WH/L</t>
  </si>
  <si>
    <t>Anzahl von DELTA WH/kg</t>
  </si>
  <si>
    <t>Mittelwert von DELTA WH/L2</t>
  </si>
  <si>
    <t>Mittelwert von DELTA WH/kg2</t>
  </si>
  <si>
    <t>Sekundär</t>
  </si>
  <si>
    <t>Varianz (Stichprobe) von DELTA WH/L2</t>
  </si>
  <si>
    <t>Varianz (Stichprobe) von DELTA WH/kg2</t>
  </si>
  <si>
    <t>Group</t>
  </si>
  <si>
    <t>ISI-026</t>
  </si>
  <si>
    <t>ISI-027</t>
  </si>
  <si>
    <t>ISI-032</t>
  </si>
  <si>
    <t>ISI-034</t>
  </si>
  <si>
    <t>ISI-077</t>
  </si>
  <si>
    <t>ISI-078</t>
  </si>
  <si>
    <t>ISI-079</t>
  </si>
  <si>
    <t>SDL-20112</t>
  </si>
  <si>
    <t>SDL-20131</t>
  </si>
  <si>
    <t>SDL-20132</t>
  </si>
  <si>
    <t>SDL-20133</t>
  </si>
  <si>
    <t>SDL-20149</t>
  </si>
  <si>
    <t>SDL-20153</t>
  </si>
  <si>
    <t>SDL-20180</t>
  </si>
  <si>
    <t>SDL-20209</t>
  </si>
  <si>
    <t>SDL-20211</t>
  </si>
  <si>
    <t>SDL-20223</t>
  </si>
  <si>
    <t>SDL-20224</t>
  </si>
  <si>
    <t>SDL-20228</t>
  </si>
  <si>
    <t>SDL-20371</t>
  </si>
  <si>
    <t>SDL-22176</t>
  </si>
  <si>
    <t>SDL-22470</t>
  </si>
  <si>
    <t>SDL-23543</t>
  </si>
  <si>
    <t>SDL-23544</t>
  </si>
  <si>
    <t>SDL-23547</t>
  </si>
  <si>
    <t>SDL-25591</t>
  </si>
  <si>
    <t>TUM-001</t>
  </si>
  <si>
    <t>Nickel-Rich</t>
  </si>
  <si>
    <t>Short</t>
  </si>
  <si>
    <t>Längste Seite</t>
  </si>
  <si>
    <t>Kürzeste Seite</t>
  </si>
  <si>
    <t>TUM-05</t>
  </si>
  <si>
    <t>ID.3</t>
  </si>
  <si>
    <t>Wassiliadis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</si>
</sst>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_-;\-* #,##0_-;_-* &quot;-&quot;??_-;_-@_-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9" fillId="5" borderId="3" applyNumberFormat="0" applyFont="0" applyAlignment="0" applyProtection="0"/>
    <xf numFmtId="0" fontId="10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4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5" borderId="3" xfId="2" applyFont="1"/>
    <xf numFmtId="0" fontId="6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5" fillId="4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4" applyNumberFormat="1" applyFont="1"/>
    <xf numFmtId="0" fontId="1" fillId="2" borderId="4" xfId="0" applyFont="1" applyFill="1" applyBorder="1" applyAlignment="1">
      <alignment horizontal="center"/>
    </xf>
    <xf numFmtId="0" fontId="10" fillId="6" borderId="0" xfId="3" applyAlignment="1">
      <alignment horizontal="center"/>
    </xf>
  </cellXfs>
  <cellStyles count="5">
    <cellStyle name="Bad" xfId="1" builtinId="27"/>
    <cellStyle name="Neutral" xfId="3" builtinId="28"/>
    <cellStyle name="Normal" xfId="0" builtinId="0"/>
    <cellStyle name="Note" xfId="2" builtinId="10"/>
    <cellStyle name="Percent" xfId="4" builtinId="5"/>
  </cellStyles>
  <dxfs count="15"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4" formatCode="0.00%"/>
    </dxf>
    <dxf>
      <numFmt numFmtId="166" formatCode="0.0%"/>
    </dxf>
    <dxf>
      <numFmt numFmtId="13" formatCode="0%"/>
    </dxf>
    <dxf>
      <numFmt numFmtId="165" formatCode="_-* #,##0_-;\-* #,##0_-;_-* &quot;-&quot;??_-;_-@_-"/>
    </dxf>
    <dxf>
      <numFmt numFmtId="167" formatCode="_-* #,##0.0_-;\-* #,##0.0_-;_-* &quot;-&quot;??_-;_-@_-"/>
    </dxf>
    <dxf>
      <numFmt numFmtId="168" formatCode="_-* #,##0.00_-;\-* #,##0.00_-;_-* &quot;-&quot;??_-;_-@_-"/>
    </dxf>
    <dxf>
      <numFmt numFmtId="165" formatCode="_-* #,##0_-;\-* #,##0_-;_-* &quot;-&quot;??_-;_-@_-"/>
    </dxf>
    <dxf>
      <numFmt numFmtId="167" formatCode="_-* #,##0.0_-;\-* #,##0.0_-;_-* &quot;-&quot;??_-;_-@_-"/>
    </dxf>
    <dxf>
      <numFmt numFmtId="168" formatCode="_-* #,##0.00_-;\-* #,##0.00_-;_-* &quot;-&quot;??_-;_-@_-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EnDensity!$I$1</c:f>
              <c:strCache>
                <c:ptCount val="1"/>
                <c:pt idx="0">
                  <c:v>CALC WH/KG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EnDensity!$D$2:$D$332</c:f>
              <c:numCache>
                <c:formatCode>General</c:formatCode>
                <c:ptCount val="331"/>
                <c:pt idx="0">
                  <c:v>249</c:v>
                </c:pt>
                <c:pt idx="1">
                  <c:v>146</c:v>
                </c:pt>
                <c:pt idx="2">
                  <c:v>186</c:v>
                </c:pt>
                <c:pt idx="3">
                  <c:v>189</c:v>
                </c:pt>
                <c:pt idx="4">
                  <c:v>198</c:v>
                </c:pt>
                <c:pt idx="5">
                  <c:v>159</c:v>
                </c:pt>
                <c:pt idx="6">
                  <c:v>150</c:v>
                </c:pt>
                <c:pt idx="7">
                  <c:v>180</c:v>
                </c:pt>
                <c:pt idx="8">
                  <c:v>168</c:v>
                </c:pt>
                <c:pt idx="9">
                  <c:v>181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182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180</c:v>
                </c:pt>
                <c:pt idx="44">
                  <c:v>#N/A</c:v>
                </c:pt>
                <c:pt idx="45">
                  <c:v>131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169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195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204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225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182</c:v>
                </c:pt>
                <c:pt idx="86">
                  <c:v>259.60000000000002</c:v>
                </c:pt>
                <c:pt idx="87">
                  <c:v>#N/A</c:v>
                </c:pt>
                <c:pt idx="88">
                  <c:v>248.7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224</c:v>
                </c:pt>
                <c:pt idx="94">
                  <c:v>#N/A</c:v>
                </c:pt>
                <c:pt idx="95">
                  <c:v>250.4</c:v>
                </c:pt>
                <c:pt idx="96">
                  <c:v>211</c:v>
                </c:pt>
                <c:pt idx="97">
                  <c:v>#N/A</c:v>
                </c:pt>
                <c:pt idx="98">
                  <c:v>80</c:v>
                </c:pt>
                <c:pt idx="99">
                  <c:v>121.3</c:v>
                </c:pt>
                <c:pt idx="100">
                  <c:v>131.69999999999999</c:v>
                </c:pt>
                <c:pt idx="101">
                  <c:v>114</c:v>
                </c:pt>
                <c:pt idx="102">
                  <c:v>160</c:v>
                </c:pt>
                <c:pt idx="103">
                  <c:v>141</c:v>
                </c:pt>
                <c:pt idx="104">
                  <c:v>105</c:v>
                </c:pt>
                <c:pt idx="105">
                  <c:v>153</c:v>
                </c:pt>
                <c:pt idx="106">
                  <c:v>70</c:v>
                </c:pt>
                <c:pt idx="107">
                  <c:v>246</c:v>
                </c:pt>
                <c:pt idx="108">
                  <c:v>90</c:v>
                </c:pt>
                <c:pt idx="109">
                  <c:v>128</c:v>
                </c:pt>
                <c:pt idx="110">
                  <c:v>202</c:v>
                </c:pt>
                <c:pt idx="111">
                  <c:v>175</c:v>
                </c:pt>
                <c:pt idx="112">
                  <c:v>152</c:v>
                </c:pt>
                <c:pt idx="113">
                  <c:v>181</c:v>
                </c:pt>
                <c:pt idx="114">
                  <c:v>235</c:v>
                </c:pt>
                <c:pt idx="115">
                  <c:v>202</c:v>
                </c:pt>
                <c:pt idx="116">
                  <c:v>135</c:v>
                </c:pt>
                <c:pt idx="117">
                  <c:v>184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134</c:v>
                </c:pt>
                <c:pt idx="126">
                  <c:v>257</c:v>
                </c:pt>
                <c:pt idx="127">
                  <c:v>304</c:v>
                </c:pt>
                <c:pt idx="128">
                  <c:v>300</c:v>
                </c:pt>
                <c:pt idx="129">
                  <c:v>#N/A</c:v>
                </c:pt>
                <c:pt idx="130">
                  <c:v>#N/A</c:v>
                </c:pt>
                <c:pt idx="131">
                  <c:v>147</c:v>
                </c:pt>
                <c:pt idx="132">
                  <c:v>264</c:v>
                </c:pt>
                <c:pt idx="133">
                  <c:v>257</c:v>
                </c:pt>
                <c:pt idx="134">
                  <c:v>212</c:v>
                </c:pt>
                <c:pt idx="135">
                  <c:v>132</c:v>
                </c:pt>
                <c:pt idx="136">
                  <c:v>160</c:v>
                </c:pt>
                <c:pt idx="137">
                  <c:v>141</c:v>
                </c:pt>
                <c:pt idx="138">
                  <c:v>129</c:v>
                </c:pt>
                <c:pt idx="139">
                  <c:v>208</c:v>
                </c:pt>
                <c:pt idx="140">
                  <c:v>260</c:v>
                </c:pt>
                <c:pt idx="141">
                  <c:v>271</c:v>
                </c:pt>
                <c:pt idx="142">
                  <c:v>226</c:v>
                </c:pt>
                <c:pt idx="143">
                  <c:v>230</c:v>
                </c:pt>
                <c:pt idx="144">
                  <c:v>260</c:v>
                </c:pt>
                <c:pt idx="145">
                  <c:v>211</c:v>
                </c:pt>
                <c:pt idx="146">
                  <c:v>215</c:v>
                </c:pt>
                <c:pt idx="147">
                  <c:v>257</c:v>
                </c:pt>
                <c:pt idx="148">
                  <c:v>259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265</c:v>
                </c:pt>
                <c:pt idx="153">
                  <c:v>#N/A</c:v>
                </c:pt>
                <c:pt idx="154">
                  <c:v>265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160</c:v>
                </c:pt>
                <c:pt idx="161">
                  <c:v>#N/A</c:v>
                </c:pt>
                <c:pt idx="162">
                  <c:v>173</c:v>
                </c:pt>
                <c:pt idx="163">
                  <c:v>174</c:v>
                </c:pt>
                <c:pt idx="164">
                  <c:v>154</c:v>
                </c:pt>
                <c:pt idx="165">
                  <c:v>179</c:v>
                </c:pt>
                <c:pt idx="166">
                  <c:v>145</c:v>
                </c:pt>
                <c:pt idx="167">
                  <c:v>158</c:v>
                </c:pt>
                <c:pt idx="168">
                  <c:v>149</c:v>
                </c:pt>
                <c:pt idx="169">
                  <c:v>155</c:v>
                </c:pt>
                <c:pt idx="170">
                  <c:v>162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74</c:v>
                </c:pt>
                <c:pt idx="186">
                  <c:v>160</c:v>
                </c:pt>
                <c:pt idx="187">
                  <c:v>175</c:v>
                </c:pt>
                <c:pt idx="188">
                  <c:v>#N/A</c:v>
                </c:pt>
                <c:pt idx="189">
                  <c:v>50</c:v>
                </c:pt>
                <c:pt idx="190">
                  <c:v>#N/A</c:v>
                </c:pt>
                <c:pt idx="191">
                  <c:v>65</c:v>
                </c:pt>
                <c:pt idx="192">
                  <c:v>135</c:v>
                </c:pt>
                <c:pt idx="193">
                  <c:v>#N/A</c:v>
                </c:pt>
                <c:pt idx="194">
                  <c:v>120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178</c:v>
                </c:pt>
                <c:pt idx="207">
                  <c:v>#N/A</c:v>
                </c:pt>
                <c:pt idx="208">
                  <c:v>#N/A</c:v>
                </c:pt>
                <c:pt idx="209">
                  <c:v>87</c:v>
                </c:pt>
                <c:pt idx="210">
                  <c:v>99</c:v>
                </c:pt>
                <c:pt idx="211">
                  <c:v>175</c:v>
                </c:pt>
                <c:pt idx="212">
                  <c:v>140</c:v>
                </c:pt>
                <c:pt idx="213">
                  <c:v>150</c:v>
                </c:pt>
                <c:pt idx="214">
                  <c:v>54</c:v>
                </c:pt>
                <c:pt idx="215">
                  <c:v>89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125</c:v>
                </c:pt>
                <c:pt idx="259">
                  <c:v>101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215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118</c:v>
                </c:pt>
                <c:pt idx="291">
                  <c:v>126</c:v>
                </c:pt>
                <c:pt idx="292">
                  <c:v>165</c:v>
                </c:pt>
                <c:pt idx="293">
                  <c:v>163</c:v>
                </c:pt>
                <c:pt idx="294">
                  <c:v>165</c:v>
                </c:pt>
                <c:pt idx="295">
                  <c:v>149</c:v>
                </c:pt>
                <c:pt idx="296">
                  <c:v>136</c:v>
                </c:pt>
                <c:pt idx="297">
                  <c:v>124</c:v>
                </c:pt>
                <c:pt idx="298">
                  <c:v>67</c:v>
                </c:pt>
                <c:pt idx="299">
                  <c:v>89</c:v>
                </c:pt>
                <c:pt idx="300">
                  <c:v>97</c:v>
                </c:pt>
                <c:pt idx="301">
                  <c:v>142</c:v>
                </c:pt>
                <c:pt idx="302">
                  <c:v>#N/A</c:v>
                </c:pt>
                <c:pt idx="303">
                  <c:v>#N/A</c:v>
                </c:pt>
                <c:pt idx="304">
                  <c:v>150</c:v>
                </c:pt>
                <c:pt idx="305">
                  <c:v>150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350</c:v>
                </c:pt>
                <c:pt idx="310">
                  <c:v>234</c:v>
                </c:pt>
                <c:pt idx="311">
                  <c:v>#N/A</c:v>
                </c:pt>
                <c:pt idx="312">
                  <c:v>230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267.39999999999998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165</c:v>
                </c:pt>
                <c:pt idx="325">
                  <c:v>165</c:v>
                </c:pt>
                <c:pt idx="326">
                  <c:v>165</c:v>
                </c:pt>
                <c:pt idx="327">
                  <c:v>165</c:v>
                </c:pt>
                <c:pt idx="328">
                  <c:v>246</c:v>
                </c:pt>
                <c:pt idx="329">
                  <c:v>182</c:v>
                </c:pt>
                <c:pt idx="330">
                  <c:v>255.65217391304347</c:v>
                </c:pt>
              </c:numCache>
            </c:numRef>
          </c:xVal>
          <c:yVal>
            <c:numRef>
              <c:f>EnDensity!$I$2:$I$332</c:f>
              <c:numCache>
                <c:formatCode>General</c:formatCode>
                <c:ptCount val="331"/>
                <c:pt idx="0">
                  <c:v>246.56330749354004</c:v>
                </c:pt>
                <c:pt idx="1">
                  <c:v>142.30769230769229</c:v>
                </c:pt>
                <c:pt idx="2">
                  <c:v>183.7748344370861</c:v>
                </c:pt>
                <c:pt idx="3">
                  <c:v>187.10493046776233</c:v>
                </c:pt>
                <c:pt idx="4">
                  <c:v>196.89578713968959</c:v>
                </c:pt>
                <c:pt idx="5">
                  <c:v>157.44680851063831</c:v>
                </c:pt>
                <c:pt idx="6">
                  <c:v>148.64628820960701</c:v>
                </c:pt>
                <c:pt idx="7">
                  <c:v>178.51914893617021</c:v>
                </c:pt>
                <c:pt idx="8">
                  <c:v>166.66666666666666</c:v>
                </c:pt>
                <c:pt idx="9">
                  <c:v>181.26801152737752</c:v>
                </c:pt>
                <c:pt idx="10">
                  <c:v>85.333333333333329</c:v>
                </c:pt>
                <c:pt idx="11">
                  <c:v>96</c:v>
                </c:pt>
                <c:pt idx="12">
                  <c:v>94.117647058823536</c:v>
                </c:pt>
                <c:pt idx="13">
                  <c:v>102.85714285714286</c:v>
                </c:pt>
                <c:pt idx="14">
                  <c:v>175.39019963702361</c:v>
                </c:pt>
                <c:pt idx="15">
                  <c:v>168.33333333333337</c:v>
                </c:pt>
                <c:pt idx="16">
                  <c:v>125</c:v>
                </c:pt>
                <c:pt idx="17">
                  <c:v>173.71428571428572</c:v>
                </c:pt>
                <c:pt idx="18">
                  <c:v>169.05660377358492</c:v>
                </c:pt>
                <c:pt idx="19">
                  <c:v>169.05660377358492</c:v>
                </c:pt>
                <c:pt idx="20">
                  <c:v>177.19489981785065</c:v>
                </c:pt>
                <c:pt idx="21">
                  <c:v>177.19489981785065</c:v>
                </c:pt>
                <c:pt idx="22">
                  <c:v>106.66666666666667</c:v>
                </c:pt>
                <c:pt idx="23">
                  <c:v>95.522388059701484</c:v>
                </c:pt>
                <c:pt idx="24">
                  <c:v>151.63934426229508</c:v>
                </c:pt>
                <c:pt idx="25">
                  <c:v>139.13043478260872</c:v>
                </c:pt>
                <c:pt idx="26">
                  <c:v>165.44217687074831</c:v>
                </c:pt>
                <c:pt idx="27">
                  <c:v>134.26573426573427</c:v>
                </c:pt>
                <c:pt idx="28">
                  <c:v>134.26573426573427</c:v>
                </c:pt>
                <c:pt idx="29">
                  <c:v>134.26573426573427</c:v>
                </c:pt>
                <c:pt idx="30">
                  <c:v>171.64750957854406</c:v>
                </c:pt>
                <c:pt idx="31">
                  <c:v>165.31365313653137</c:v>
                </c:pt>
                <c:pt idx="32">
                  <c:v>165.31365313653137</c:v>
                </c:pt>
                <c:pt idx="33">
                  <c:v>121.45985401459855</c:v>
                </c:pt>
                <c:pt idx="34">
                  <c:v>165.51724137931035</c:v>
                </c:pt>
                <c:pt idx="35">
                  <c:v>165.74358974358978</c:v>
                </c:pt>
                <c:pt idx="36">
                  <c:v>164.16446623915508</c:v>
                </c:pt>
                <c:pt idx="37">
                  <c:v>160.59259259259258</c:v>
                </c:pt>
                <c:pt idx="38">
                  <c:v>179.0867579908676</c:v>
                </c:pt>
                <c:pt idx="39">
                  <c:v>101.5873015873016</c:v>
                </c:pt>
                <c:pt idx="40">
                  <c:v>100</c:v>
                </c:pt>
                <c:pt idx="41">
                  <c:v>173.59756097560975</c:v>
                </c:pt>
                <c:pt idx="42">
                  <c:v>141.38817480719794</c:v>
                </c:pt>
                <c:pt idx="43">
                  <c:v>172.5454545454545</c:v>
                </c:pt>
                <c:pt idx="44">
                  <c:v>208.19964349376113</c:v>
                </c:pt>
                <c:pt idx="45">
                  <c:v>130.40322580645162</c:v>
                </c:pt>
                <c:pt idx="46">
                  <c:v>103.2258064516129</c:v>
                </c:pt>
                <c:pt idx="47">
                  <c:v>246.85714285714286</c:v>
                </c:pt>
                <c:pt idx="48">
                  <c:v>189.4736842105263</c:v>
                </c:pt>
                <c:pt idx="49">
                  <c:v>169.05172413793107</c:v>
                </c:pt>
                <c:pt idx="50">
                  <c:v>140.9691629955947</c:v>
                </c:pt>
                <c:pt idx="51">
                  <c:v>135.21126760563382</c:v>
                </c:pt>
                <c:pt idx="52">
                  <c:v>167.79026217228466</c:v>
                </c:pt>
                <c:pt idx="53">
                  <c:v>214.70588235294119</c:v>
                </c:pt>
                <c:pt idx="54">
                  <c:v>146.51162790697674</c:v>
                </c:pt>
                <c:pt idx="55">
                  <c:v>76.17647058823529</c:v>
                </c:pt>
                <c:pt idx="56">
                  <c:v>135.81395348837208</c:v>
                </c:pt>
                <c:pt idx="57">
                  <c:v>148.54651162790697</c:v>
                </c:pt>
                <c:pt idx="58">
                  <c:v>181.06382978723408</c:v>
                </c:pt>
                <c:pt idx="59">
                  <c:v>171.875</c:v>
                </c:pt>
                <c:pt idx="60">
                  <c:v>193.68421052631581</c:v>
                </c:pt>
                <c:pt idx="61">
                  <c:v>192.70833333333334</c:v>
                </c:pt>
                <c:pt idx="62">
                  <c:v>177.88461538461539</c:v>
                </c:pt>
                <c:pt idx="63">
                  <c:v>135.81395348837208</c:v>
                </c:pt>
                <c:pt idx="64">
                  <c:v>182.5</c:v>
                </c:pt>
                <c:pt idx="65">
                  <c:v>149.49494949494951</c:v>
                </c:pt>
                <c:pt idx="66">
                  <c:v>203.5</c:v>
                </c:pt>
                <c:pt idx="67">
                  <c:v>210.06451612903228</c:v>
                </c:pt>
                <c:pt idx="68">
                  <c:v>216.71428571428569</c:v>
                </c:pt>
                <c:pt idx="69">
                  <c:v>185</c:v>
                </c:pt>
                <c:pt idx="70">
                  <c:v>214.49275362318841</c:v>
                </c:pt>
                <c:pt idx="71">
                  <c:v>223.39130434782609</c:v>
                </c:pt>
                <c:pt idx="72">
                  <c:v>231.25</c:v>
                </c:pt>
                <c:pt idx="73">
                  <c:v>158.57142857142858</c:v>
                </c:pt>
                <c:pt idx="74">
                  <c:v>124.21428571428571</c:v>
                </c:pt>
                <c:pt idx="75">
                  <c:v>135.03649635036496</c:v>
                </c:pt>
                <c:pt idx="76">
                  <c:v>178.14814814814815</c:v>
                </c:pt>
                <c:pt idx="77">
                  <c:v>180.78175895765472</c:v>
                </c:pt>
                <c:pt idx="78">
                  <c:v>214.49275362318841</c:v>
                </c:pt>
                <c:pt idx="79">
                  <c:v>69.259259259259267</c:v>
                </c:pt>
                <c:pt idx="80">
                  <c:v>69.259259259259267</c:v>
                </c:pt>
                <c:pt idx="81">
                  <c:v>198.21428571428569</c:v>
                </c:pt>
                <c:pt idx="82">
                  <c:v>198.21428571428569</c:v>
                </c:pt>
                <c:pt idx="83">
                  <c:v>215.89285714285714</c:v>
                </c:pt>
                <c:pt idx="84">
                  <c:v>215.89285714285714</c:v>
                </c:pt>
                <c:pt idx="85">
                  <c:v>180.78175895765474</c:v>
                </c:pt>
                <c:pt idx="86">
                  <c:v>259.64285714285711</c:v>
                </c:pt>
                <c:pt idx="87">
                  <c:v>252.86956521739123</c:v>
                </c:pt>
                <c:pt idx="88">
                  <c:v>254.71532846715323</c:v>
                </c:pt>
                <c:pt idx="89">
                  <c:v>214.70588235294116</c:v>
                </c:pt>
                <c:pt idx="90">
                  <c:v>0</c:v>
                </c:pt>
                <c:pt idx="91">
                  <c:v>260.71428571428567</c:v>
                </c:pt>
                <c:pt idx="92">
                  <c:v>200.75</c:v>
                </c:pt>
                <c:pt idx="93">
                  <c:v>231.74603174603175</c:v>
                </c:pt>
                <c:pt idx="94">
                  <c:v>207.71428571428569</c:v>
                </c:pt>
                <c:pt idx="95">
                  <c:v>249.25714285714278</c:v>
                </c:pt>
                <c:pt idx="96">
                  <c:v>210.55248618784532</c:v>
                </c:pt>
                <c:pt idx="97">
                  <c:v>225</c:v>
                </c:pt>
                <c:pt idx="98">
                  <c:v>77.654320987654316</c:v>
                </c:pt>
                <c:pt idx="99">
                  <c:v>114.48019801980197</c:v>
                </c:pt>
                <c:pt idx="100">
                  <c:v>134.95440729483283</c:v>
                </c:pt>
                <c:pt idx="101">
                  <c:v>92.903225806451616</c:v>
                </c:pt>
                <c:pt idx="102">
                  <c:v>135</c:v>
                </c:pt>
                <c:pt idx="103">
                  <c:v>113.68421052631579</c:v>
                </c:pt>
                <c:pt idx="104">
                  <c:v>97.297297297297305</c:v>
                </c:pt>
                <c:pt idx="105">
                  <c:v>121.88976377952757</c:v>
                </c:pt>
                <c:pt idx="106">
                  <c:v>65.454545454545453</c:v>
                </c:pt>
                <c:pt idx="107">
                  <c:v>259</c:v>
                </c:pt>
                <c:pt idx="108">
                  <c:v>94.285714285714292</c:v>
                </c:pt>
                <c:pt idx="109">
                  <c:v>130.61224489795919</c:v>
                </c:pt>
                <c:pt idx="110">
                  <c:v>202.09039548022599</c:v>
                </c:pt>
                <c:pt idx="111">
                  <c:v>174.56896551724137</c:v>
                </c:pt>
                <c:pt idx="112">
                  <c:v>144.3262411347518</c:v>
                </c:pt>
                <c:pt idx="113">
                  <c:v>174.81651376146792</c:v>
                </c:pt>
                <c:pt idx="114">
                  <c:v>228.29787234042556</c:v>
                </c:pt>
                <c:pt idx="115">
                  <c:v>195.88235294117646</c:v>
                </c:pt>
                <c:pt idx="116">
                  <c:v>123.07692307692307</c:v>
                </c:pt>
                <c:pt idx="117">
                  <c:v>185</c:v>
                </c:pt>
                <c:pt idx="118">
                  <c:v>128.00000000000003</c:v>
                </c:pt>
                <c:pt idx="119">
                  <c:v>128</c:v>
                </c:pt>
                <c:pt idx="120">
                  <c:v>128</c:v>
                </c:pt>
                <c:pt idx="121">
                  <c:v>160</c:v>
                </c:pt>
                <c:pt idx="122">
                  <c:v>128</c:v>
                </c:pt>
                <c:pt idx="123">
                  <c:v>128</c:v>
                </c:pt>
                <c:pt idx="124">
                  <c:v>128.00000000000003</c:v>
                </c:pt>
                <c:pt idx="125">
                  <c:v>121.13095238095238</c:v>
                </c:pt>
                <c:pt idx="126">
                  <c:v>262.77372262773719</c:v>
                </c:pt>
                <c:pt idx="129">
                  <c:v>215.40506329113924</c:v>
                </c:pt>
                <c:pt idx="130">
                  <c:v>172.12121212121212</c:v>
                </c:pt>
                <c:pt idx="131">
                  <c:v>147.1356783919598</c:v>
                </c:pt>
                <c:pt idx="132">
                  <c:v>250.00000000000003</c:v>
                </c:pt>
                <c:pt idx="133">
                  <c:v>240.18681196486156</c:v>
                </c:pt>
                <c:pt idx="134">
                  <c:v>212.54355400696863</c:v>
                </c:pt>
                <c:pt idx="135">
                  <c:v>129.43820224719101</c:v>
                </c:pt>
                <c:pt idx="136">
                  <c:v>162.43654822335026</c:v>
                </c:pt>
                <c:pt idx="137">
                  <c:v>141.36546184738958</c:v>
                </c:pt>
                <c:pt idx="138">
                  <c:v>129.43820224719104</c:v>
                </c:pt>
                <c:pt idx="139">
                  <c:v>205.77367205542728</c:v>
                </c:pt>
                <c:pt idx="140">
                  <c:v>257.14285714285711</c:v>
                </c:pt>
                <c:pt idx="141">
                  <c:v>258.17142857142852</c:v>
                </c:pt>
                <c:pt idx="142">
                  <c:v>216</c:v>
                </c:pt>
                <c:pt idx="143">
                  <c:v>216</c:v>
                </c:pt>
                <c:pt idx="144">
                  <c:v>250.00000000000003</c:v>
                </c:pt>
                <c:pt idx="145">
                  <c:v>201.11731843575419</c:v>
                </c:pt>
                <c:pt idx="146">
                  <c:v>201.53677277716793</c:v>
                </c:pt>
                <c:pt idx="147">
                  <c:v>250.97142857142856</c:v>
                </c:pt>
                <c:pt idx="148">
                  <c:v>265</c:v>
                </c:pt>
                <c:pt idx="149">
                  <c:v>244.97925311203321</c:v>
                </c:pt>
                <c:pt idx="150">
                  <c:v>240.00000000000003</c:v>
                </c:pt>
                <c:pt idx="151">
                  <c:v>257.14285714285717</c:v>
                </c:pt>
                <c:pt idx="152">
                  <c:v>290.98445595854923</c:v>
                </c:pt>
                <c:pt idx="153">
                  <c:v>133.06451612903226</c:v>
                </c:pt>
                <c:pt idx="154">
                  <c:v>263.41463414634148</c:v>
                </c:pt>
                <c:pt idx="155">
                  <c:v>94.117647058823536</c:v>
                </c:pt>
                <c:pt idx="156">
                  <c:v>121.26315789473685</c:v>
                </c:pt>
                <c:pt idx="157">
                  <c:v>136.17021276595744</c:v>
                </c:pt>
                <c:pt idx="158">
                  <c:v>132.17391304347825</c:v>
                </c:pt>
                <c:pt idx="159">
                  <c:v>192.34126984126985</c:v>
                </c:pt>
                <c:pt idx="160">
                  <c:v>159.84000000000003</c:v>
                </c:pt>
                <c:pt idx="161">
                  <c:v>160.86956521739128</c:v>
                </c:pt>
                <c:pt idx="162">
                  <c:v>179.03225806451613</c:v>
                </c:pt>
                <c:pt idx="163">
                  <c:v>179.39393939393941</c:v>
                </c:pt>
                <c:pt idx="164">
                  <c:v>149.19354838709677</c:v>
                </c:pt>
                <c:pt idx="165">
                  <c:v>159.48275862068968</c:v>
                </c:pt>
                <c:pt idx="166">
                  <c:v>139.38356164383563</c:v>
                </c:pt>
                <c:pt idx="167">
                  <c:v>133.37209302325581</c:v>
                </c:pt>
                <c:pt idx="168">
                  <c:v>132.82051282051282</c:v>
                </c:pt>
                <c:pt idx="169">
                  <c:v>137.03703703703704</c:v>
                </c:pt>
                <c:pt idx="170">
                  <c:v>140.68441064638785</c:v>
                </c:pt>
                <c:pt idx="171">
                  <c:v>107.41935483870969</c:v>
                </c:pt>
                <c:pt idx="172">
                  <c:v>116.75675675675676</c:v>
                </c:pt>
                <c:pt idx="173">
                  <c:v>150.58139534883722</c:v>
                </c:pt>
                <c:pt idx="174">
                  <c:v>180</c:v>
                </c:pt>
                <c:pt idx="175">
                  <c:v>182.39436619718313</c:v>
                </c:pt>
                <c:pt idx="176">
                  <c:v>180.48780487804879</c:v>
                </c:pt>
                <c:pt idx="177">
                  <c:v>199.23076923076925</c:v>
                </c:pt>
                <c:pt idx="178">
                  <c:v>158.122641509434</c:v>
                </c:pt>
                <c:pt idx="179">
                  <c:v>165.41176470588235</c:v>
                </c:pt>
                <c:pt idx="180">
                  <c:v>171.36842105263159</c:v>
                </c:pt>
                <c:pt idx="181">
                  <c:v>167.38095238095238</c:v>
                </c:pt>
                <c:pt idx="182">
                  <c:v>165.41176470588235</c:v>
                </c:pt>
                <c:pt idx="183">
                  <c:v>155.4</c:v>
                </c:pt>
                <c:pt idx="184">
                  <c:v>180.08849557522126</c:v>
                </c:pt>
                <c:pt idx="185">
                  <c:v>67.5</c:v>
                </c:pt>
                <c:pt idx="186">
                  <c:v>158.0582524271845</c:v>
                </c:pt>
                <c:pt idx="187">
                  <c:v>173.82550335570471</c:v>
                </c:pt>
                <c:pt idx="188">
                  <c:v>158.57142857142858</c:v>
                </c:pt>
                <c:pt idx="189">
                  <c:v>49.500000000000007</c:v>
                </c:pt>
                <c:pt idx="190">
                  <c:v>64.411764705882348</c:v>
                </c:pt>
                <c:pt idx="191">
                  <c:v>65.106382978723417</c:v>
                </c:pt>
                <c:pt idx="192">
                  <c:v>138.15789473684211</c:v>
                </c:pt>
                <c:pt idx="193">
                  <c:v>116.54676258992804</c:v>
                </c:pt>
                <c:pt idx="194">
                  <c:v>126.38297872340426</c:v>
                </c:pt>
                <c:pt idx="195">
                  <c:v>83.548387096774206</c:v>
                </c:pt>
                <c:pt idx="196">
                  <c:v>92.5</c:v>
                </c:pt>
                <c:pt idx="197">
                  <c:v>113.84615384615385</c:v>
                </c:pt>
                <c:pt idx="198">
                  <c:v>128.69565217391303</c:v>
                </c:pt>
                <c:pt idx="199">
                  <c:v>119.35483870967742</c:v>
                </c:pt>
                <c:pt idx="200">
                  <c:v>94.871794871794862</c:v>
                </c:pt>
                <c:pt idx="201">
                  <c:v>102.3404255319149</c:v>
                </c:pt>
                <c:pt idx="202">
                  <c:v>132.82051282051282</c:v>
                </c:pt>
                <c:pt idx="203">
                  <c:v>123.33333333333334</c:v>
                </c:pt>
                <c:pt idx="204">
                  <c:v>141.7021276595745</c:v>
                </c:pt>
                <c:pt idx="205">
                  <c:v>133.20000000000002</c:v>
                </c:pt>
                <c:pt idx="206">
                  <c:v>187.20000000000002</c:v>
                </c:pt>
                <c:pt idx="207">
                  <c:v>101.33333333333334</c:v>
                </c:pt>
                <c:pt idx="208">
                  <c:v>102.4</c:v>
                </c:pt>
                <c:pt idx="209">
                  <c:v>86.83673469387756</c:v>
                </c:pt>
                <c:pt idx="210">
                  <c:v>99.183673469387756</c:v>
                </c:pt>
                <c:pt idx="211">
                  <c:v>174.75728155339806</c:v>
                </c:pt>
                <c:pt idx="212">
                  <c:v>141.29032258064515</c:v>
                </c:pt>
                <c:pt idx="213">
                  <c:v>150.2608695652174</c:v>
                </c:pt>
                <c:pt idx="214">
                  <c:v>55</c:v>
                </c:pt>
                <c:pt idx="215">
                  <c:v>87.765957446808514</c:v>
                </c:pt>
                <c:pt idx="216">
                  <c:v>171.46341463414635</c:v>
                </c:pt>
                <c:pt idx="217">
                  <c:v>197.33333333333334</c:v>
                </c:pt>
                <c:pt idx="218">
                  <c:v>197.33333333333334</c:v>
                </c:pt>
                <c:pt idx="219">
                  <c:v>185</c:v>
                </c:pt>
                <c:pt idx="220">
                  <c:v>185</c:v>
                </c:pt>
                <c:pt idx="221">
                  <c:v>174.90909090909093</c:v>
                </c:pt>
                <c:pt idx="222">
                  <c:v>174.90909090909093</c:v>
                </c:pt>
                <c:pt idx="223">
                  <c:v>184.2570281124498</c:v>
                </c:pt>
                <c:pt idx="224">
                  <c:v>184.2570281124498</c:v>
                </c:pt>
                <c:pt idx="225">
                  <c:v>185</c:v>
                </c:pt>
                <c:pt idx="226">
                  <c:v>185</c:v>
                </c:pt>
                <c:pt idx="227">
                  <c:v>185</c:v>
                </c:pt>
                <c:pt idx="228">
                  <c:v>185</c:v>
                </c:pt>
                <c:pt idx="229">
                  <c:v>205.55555555555557</c:v>
                </c:pt>
                <c:pt idx="230">
                  <c:v>205.55555555555557</c:v>
                </c:pt>
                <c:pt idx="231">
                  <c:v>185</c:v>
                </c:pt>
                <c:pt idx="232">
                  <c:v>185</c:v>
                </c:pt>
                <c:pt idx="233">
                  <c:v>185</c:v>
                </c:pt>
                <c:pt idx="234">
                  <c:v>185</c:v>
                </c:pt>
                <c:pt idx="235">
                  <c:v>196.64335664335667</c:v>
                </c:pt>
                <c:pt idx="236">
                  <c:v>196.64335664335667</c:v>
                </c:pt>
                <c:pt idx="237">
                  <c:v>185</c:v>
                </c:pt>
                <c:pt idx="238">
                  <c:v>185</c:v>
                </c:pt>
                <c:pt idx="239">
                  <c:v>202.90322580645162</c:v>
                </c:pt>
                <c:pt idx="240">
                  <c:v>185.00000000000003</c:v>
                </c:pt>
                <c:pt idx="241">
                  <c:v>185.00000000000003</c:v>
                </c:pt>
                <c:pt idx="242">
                  <c:v>182.23880597014923</c:v>
                </c:pt>
                <c:pt idx="243">
                  <c:v>186.06936416184971</c:v>
                </c:pt>
                <c:pt idx="244">
                  <c:v>167.30434782608697</c:v>
                </c:pt>
                <c:pt idx="245">
                  <c:v>167.30434782608697</c:v>
                </c:pt>
                <c:pt idx="246">
                  <c:v>185</c:v>
                </c:pt>
                <c:pt idx="247">
                  <c:v>138.18181818181816</c:v>
                </c:pt>
                <c:pt idx="248">
                  <c:v>138.18181818181819</c:v>
                </c:pt>
                <c:pt idx="249">
                  <c:v>126.85714285714286</c:v>
                </c:pt>
                <c:pt idx="250">
                  <c:v>201.44444444444449</c:v>
                </c:pt>
                <c:pt idx="251">
                  <c:v>185.00000000000003</c:v>
                </c:pt>
                <c:pt idx="252">
                  <c:v>185</c:v>
                </c:pt>
                <c:pt idx="253">
                  <c:v>170.2</c:v>
                </c:pt>
                <c:pt idx="254">
                  <c:v>198.63157894736844</c:v>
                </c:pt>
                <c:pt idx="255">
                  <c:v>183.05263157894737</c:v>
                </c:pt>
                <c:pt idx="256">
                  <c:v>148</c:v>
                </c:pt>
                <c:pt idx="257">
                  <c:v>136.16</c:v>
                </c:pt>
                <c:pt idx="258">
                  <c:v>125.23076923076924</c:v>
                </c:pt>
                <c:pt idx="259">
                  <c:v>100.90909090909091</c:v>
                </c:pt>
                <c:pt idx="260">
                  <c:v>132</c:v>
                </c:pt>
                <c:pt idx="261">
                  <c:v>132</c:v>
                </c:pt>
                <c:pt idx="262">
                  <c:v>161.33333333333331</c:v>
                </c:pt>
                <c:pt idx="263">
                  <c:v>52.142857142857146</c:v>
                </c:pt>
                <c:pt idx="264">
                  <c:v>84.375</c:v>
                </c:pt>
                <c:pt idx="265">
                  <c:v>84.375</c:v>
                </c:pt>
                <c:pt idx="266">
                  <c:v>214.83870967741933</c:v>
                </c:pt>
                <c:pt idx="267">
                  <c:v>88</c:v>
                </c:pt>
                <c:pt idx="268">
                  <c:v>94.285714285714278</c:v>
                </c:pt>
                <c:pt idx="269">
                  <c:v>102.41379310344828</c:v>
                </c:pt>
                <c:pt idx="270">
                  <c:v>94.285714285714292</c:v>
                </c:pt>
                <c:pt idx="271">
                  <c:v>94.285714285714292</c:v>
                </c:pt>
                <c:pt idx="272">
                  <c:v>83.544303797468345</c:v>
                </c:pt>
                <c:pt idx="273">
                  <c:v>98.620689655172427</c:v>
                </c:pt>
                <c:pt idx="274">
                  <c:v>104.21052631578948</c:v>
                </c:pt>
                <c:pt idx="275">
                  <c:v>100.76335877862596</c:v>
                </c:pt>
                <c:pt idx="276">
                  <c:v>110</c:v>
                </c:pt>
                <c:pt idx="277">
                  <c:v>94.285714285714292</c:v>
                </c:pt>
                <c:pt idx="278">
                  <c:v>78.048780487804876</c:v>
                </c:pt>
                <c:pt idx="279">
                  <c:v>110.3448275862069</c:v>
                </c:pt>
                <c:pt idx="280">
                  <c:v>164.44444444444446</c:v>
                </c:pt>
                <c:pt idx="281">
                  <c:v>144.53125</c:v>
                </c:pt>
                <c:pt idx="282">
                  <c:v>58.181818181818187</c:v>
                </c:pt>
                <c:pt idx="283">
                  <c:v>129.14798206278027</c:v>
                </c:pt>
                <c:pt idx="284">
                  <c:v>96.969696969696969</c:v>
                </c:pt>
                <c:pt idx="285">
                  <c:v>96.969696969696969</c:v>
                </c:pt>
                <c:pt idx="286">
                  <c:v>97.215189873417728</c:v>
                </c:pt>
                <c:pt idx="287">
                  <c:v>97.215189873417728</c:v>
                </c:pt>
                <c:pt idx="288">
                  <c:v>101.05263157894737</c:v>
                </c:pt>
                <c:pt idx="289">
                  <c:v>101.05263157894737</c:v>
                </c:pt>
                <c:pt idx="290">
                  <c:v>124.44444444444443</c:v>
                </c:pt>
                <c:pt idx="291">
                  <c:v>124.24778761061948</c:v>
                </c:pt>
                <c:pt idx="292">
                  <c:v>162.16216216216216</c:v>
                </c:pt>
                <c:pt idx="293">
                  <c:v>160.28225806451613</c:v>
                </c:pt>
                <c:pt idx="294">
                  <c:v>164.51612903225808</c:v>
                </c:pt>
                <c:pt idx="295">
                  <c:v>151.4018691588785</c:v>
                </c:pt>
                <c:pt idx="296">
                  <c:v>137.94392523364485</c:v>
                </c:pt>
                <c:pt idx="297">
                  <c:v>126.23376623376623</c:v>
                </c:pt>
                <c:pt idx="298">
                  <c:v>68.108108108108112</c:v>
                </c:pt>
                <c:pt idx="299">
                  <c:v>90</c:v>
                </c:pt>
                <c:pt idx="300">
                  <c:v>98.181818181818173</c:v>
                </c:pt>
                <c:pt idx="301">
                  <c:v>142.10526315789474</c:v>
                </c:pt>
                <c:pt idx="302">
                  <c:v>120.83916083916085</c:v>
                </c:pt>
                <c:pt idx="303">
                  <c:v>259.28571428571428</c:v>
                </c:pt>
                <c:pt idx="304">
                  <c:v>150.51546391752578</c:v>
                </c:pt>
                <c:pt idx="305">
                  <c:v>150.29411764705878</c:v>
                </c:pt>
                <c:pt idx="306">
                  <c:v>112.5</c:v>
                </c:pt>
                <c:pt idx="307">
                  <c:v>112.5</c:v>
                </c:pt>
                <c:pt idx="308">
                  <c:v>259.73275862068965</c:v>
                </c:pt>
                <c:pt idx="309">
                  <c:v>348.55855855855856</c:v>
                </c:pt>
                <c:pt idx="310">
                  <c:v>240.25798525798527</c:v>
                </c:pt>
                <c:pt idx="311">
                  <c:v>257.14285714285711</c:v>
                </c:pt>
                <c:pt idx="312">
                  <c:v>231.42857142857139</c:v>
                </c:pt>
                <c:pt idx="313">
                  <c:v>392.72727272727275</c:v>
                </c:pt>
                <c:pt idx="314">
                  <c:v>296.15384615384613</c:v>
                </c:pt>
                <c:pt idx="315">
                  <c:v>186.38095238095238</c:v>
                </c:pt>
                <c:pt idx="316">
                  <c:v>205.71428571428569</c:v>
                </c:pt>
                <c:pt idx="317">
                  <c:v>208.00000000000003</c:v>
                </c:pt>
                <c:pt idx="318">
                  <c:v>267.42857142857144</c:v>
                </c:pt>
                <c:pt idx="319">
                  <c:v>267.42857142857144</c:v>
                </c:pt>
                <c:pt idx="320">
                  <c:v>198.07427785419532</c:v>
                </c:pt>
                <c:pt idx="321">
                  <c:v>217.64705882352942</c:v>
                </c:pt>
                <c:pt idx="322">
                  <c:v>73.599999999999994</c:v>
                </c:pt>
                <c:pt idx="323">
                  <c:v>68.245901639344268</c:v>
                </c:pt>
                <c:pt idx="324">
                  <c:v>164.72380952380954</c:v>
                </c:pt>
                <c:pt idx="325">
                  <c:v>164.72380952380954</c:v>
                </c:pt>
                <c:pt idx="326">
                  <c:v>164.72380952380954</c:v>
                </c:pt>
                <c:pt idx="327">
                  <c:v>164.72380952380954</c:v>
                </c:pt>
                <c:pt idx="328">
                  <c:v>243.26857142857142</c:v>
                </c:pt>
                <c:pt idx="329">
                  <c:v>179.0867579908676</c:v>
                </c:pt>
                <c:pt idx="330">
                  <c:v>255.65217391304347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3-4B86-ADBC-EB671B0A09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EnDensity!$X$3:$Y$3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EnDensity!$X$4:$Y$4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3-4B86-ADBC-EB671B0A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24464"/>
        <c:axId val="571828728"/>
      </c:scatterChart>
      <c:valAx>
        <c:axId val="5718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Herstellerangabe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828728"/>
        <c:crosses val="autoZero"/>
        <c:crossBetween val="midCat"/>
      </c:valAx>
      <c:valAx>
        <c:axId val="5718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Kalkulation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8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CYL</c:v>
          </c:tx>
          <c:spPr>
            <a:ln w="19050">
              <a:noFill/>
            </a:ln>
          </c:spPr>
          <c:marker>
            <c:symbol val="triangle"/>
            <c:size val="9"/>
          </c:marker>
          <c:xVal>
            <c:numRef>
              <c:f>EnDensity!$C$2:$C$86</c:f>
              <c:numCache>
                <c:formatCode>General</c:formatCode>
                <c:ptCount val="85"/>
                <c:pt idx="0">
                  <c:v>573</c:v>
                </c:pt>
                <c:pt idx="1">
                  <c:v>338</c:v>
                </c:pt>
                <c:pt idx="2">
                  <c:v>425</c:v>
                </c:pt>
                <c:pt idx="3">
                  <c:v>437</c:v>
                </c:pt>
                <c:pt idx="4">
                  <c:v>455</c:v>
                </c:pt>
                <c:pt idx="5">
                  <c:v>370</c:v>
                </c:pt>
                <c:pt idx="6">
                  <c:v>348</c:v>
                </c:pt>
                <c:pt idx="7">
                  <c:v>429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363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418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355</c:v>
                </c:pt>
                <c:pt idx="44">
                  <c:v>#N/A</c:v>
                </c:pt>
                <c:pt idx="45">
                  <c:v>247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319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463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451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525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</c:numCache>
            </c:numRef>
          </c:xVal>
          <c:yVal>
            <c:numRef>
              <c:f>EnDensity!$L$2:$L$86</c:f>
              <c:numCache>
                <c:formatCode>General</c:formatCode>
                <c:ptCount val="85"/>
                <c:pt idx="0">
                  <c:v>443.65403168625267</c:v>
                </c:pt>
                <c:pt idx="1">
                  <c:v>266.09528896270297</c:v>
                </c:pt>
                <c:pt idx="2">
                  <c:v>349.87584135683744</c:v>
                </c:pt>
                <c:pt idx="3">
                  <c:v>360.16630727909734</c:v>
                </c:pt>
                <c:pt idx="4">
                  <c:v>372.01988194904237</c:v>
                </c:pt>
                <c:pt idx="5">
                  <c:v>280.08522160607674</c:v>
                </c:pt>
                <c:pt idx="6">
                  <c:v>271.93520081344104</c:v>
                </c:pt>
                <c:pt idx="7">
                  <c:v>335.14176100251109</c:v>
                </c:pt>
                <c:pt idx="8">
                  <c:v>300.56538786474016</c:v>
                </c:pt>
                <c:pt idx="9">
                  <c:v>351.45476570427292</c:v>
                </c:pt>
                <c:pt idx="10">
                  <c:v>203.28818641526695</c:v>
                </c:pt>
                <c:pt idx="11">
                  <c:v>169.67126193001062</c:v>
                </c:pt>
                <c:pt idx="12">
                  <c:v>157.90912527226988</c:v>
                </c:pt>
                <c:pt idx="13">
                  <c:v>161.54273310111566</c:v>
                </c:pt>
                <c:pt idx="14">
                  <c:v>380.08621947540706</c:v>
                </c:pt>
                <c:pt idx="15">
                  <c:v>324.25089715768809</c:v>
                </c:pt>
                <c:pt idx="16">
                  <c:v>301.63694600133095</c:v>
                </c:pt>
                <c:pt idx="17">
                  <c:v>375.12108143459136</c:v>
                </c:pt>
                <c:pt idx="18">
                  <c:v>348.87705198891069</c:v>
                </c:pt>
                <c:pt idx="19">
                  <c:v>348.87705198891069</c:v>
                </c:pt>
                <c:pt idx="20">
                  <c:v>371.5314060141647</c:v>
                </c:pt>
                <c:pt idx="21">
                  <c:v>371.5314060141647</c:v>
                </c:pt>
                <c:pt idx="22">
                  <c:v>235.77954612437372</c:v>
                </c:pt>
                <c:pt idx="23">
                  <c:v>140.49506950115469</c:v>
                </c:pt>
                <c:pt idx="24">
                  <c:v>285.20803228041035</c:v>
                </c:pt>
                <c:pt idx="25">
                  <c:v>122.21427829413311</c:v>
                </c:pt>
                <c:pt idx="26">
                  <c:v>335.58250886561518</c:v>
                </c:pt>
                <c:pt idx="27">
                  <c:v>278.64855451062346</c:v>
                </c:pt>
                <c:pt idx="28">
                  <c:v>278.64855451062346</c:v>
                </c:pt>
                <c:pt idx="29">
                  <c:v>278.64855451062346</c:v>
                </c:pt>
                <c:pt idx="30">
                  <c:v>348.87705198891069</c:v>
                </c:pt>
                <c:pt idx="31">
                  <c:v>348.87705198891069</c:v>
                </c:pt>
                <c:pt idx="32">
                  <c:v>348.87705198891069</c:v>
                </c:pt>
                <c:pt idx="33">
                  <c:v>245.70024570024572</c:v>
                </c:pt>
                <c:pt idx="34">
                  <c:v>358.44863431070326</c:v>
                </c:pt>
                <c:pt idx="35">
                  <c:v>327.59634292201343</c:v>
                </c:pt>
                <c:pt idx="36">
                  <c:v>334.02102367619608</c:v>
                </c:pt>
                <c:pt idx="37">
                  <c:v>346.10472541507028</c:v>
                </c:pt>
                <c:pt idx="38">
                  <c:v>318.53858848907777</c:v>
                </c:pt>
                <c:pt idx="39">
                  <c:v>167.16275697356008</c:v>
                </c:pt>
                <c:pt idx="40">
                  <c:v>140.57051862833922</c:v>
                </c:pt>
                <c:pt idx="41">
                  <c:v>332.80496016159799</c:v>
                </c:pt>
                <c:pt idx="42">
                  <c:v>250.02909429460883</c:v>
                </c:pt>
                <c:pt idx="43">
                  <c:v>346.22084804042277</c:v>
                </c:pt>
                <c:pt idx="44">
                  <c:v>426.11796681898193</c:v>
                </c:pt>
                <c:pt idx="45">
                  <c:v>235.97012066653897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318.53858848907777</c:v>
                </c:pt>
                <c:pt idx="50">
                  <c:v>281.88865398167724</c:v>
                </c:pt>
                <c:pt idx="51">
                  <c:v>267.30820636193528</c:v>
                </c:pt>
                <c:pt idx="52">
                  <c:v>343.84517143137833</c:v>
                </c:pt>
                <c:pt idx="53">
                  <c:v>466.02725174153744</c:v>
                </c:pt>
                <c:pt idx="54">
                  <c:v>249.61092392492975</c:v>
                </c:pt>
                <c:pt idx="55">
                  <c:v>261.04534246729975</c:v>
                </c:pt>
                <c:pt idx="56">
                  <c:v>227.4635785629599</c:v>
                </c:pt>
                <c:pt idx="57">
                  <c:v>253.077742312776</c:v>
                </c:pt>
                <c:pt idx="58">
                  <c:v>337.17285120653213</c:v>
                </c:pt>
                <c:pt idx="59">
                  <c:v>326.87144799693181</c:v>
                </c:pt>
                <c:pt idx="60">
                  <c:v>358.66048107286264</c:v>
                </c:pt>
                <c:pt idx="61">
                  <c:v>366.49222957231746</c:v>
                </c:pt>
                <c:pt idx="62">
                  <c:v>366.49222957231746</c:v>
                </c:pt>
                <c:pt idx="63">
                  <c:v>231.38536440025231</c:v>
                </c:pt>
                <c:pt idx="64">
                  <c:v>173.53902330018923</c:v>
                </c:pt>
                <c:pt idx="65">
                  <c:v>332.88349077822761</c:v>
                </c:pt>
                <c:pt idx="66">
                  <c:v>451.41969831410825</c:v>
                </c:pt>
                <c:pt idx="67">
                  <c:v>502.46913580246922</c:v>
                </c:pt>
                <c:pt idx="68">
                  <c:v>419.93079584775091</c:v>
                </c:pt>
                <c:pt idx="69">
                  <c:v>439.22127255460589</c:v>
                </c:pt>
                <c:pt idx="70">
                  <c:v>0</c:v>
                </c:pt>
                <c:pt idx="71">
                  <c:v>407.12211730124778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226.64069486811965</c:v>
                </c:pt>
                <c:pt idx="76">
                  <c:v>323.3830845771144</c:v>
                </c:pt>
                <c:pt idx="77">
                  <c:v>333.33333333333331</c:v>
                </c:pt>
                <c:pt idx="78">
                  <c:v>0</c:v>
                </c:pt>
                <c:pt idx="79">
                  <c:v>122.10012210012214</c:v>
                </c:pt>
                <c:pt idx="80">
                  <c:v>122.10012210012214</c:v>
                </c:pt>
                <c:pt idx="81">
                  <c:v>362.38271532389183</c:v>
                </c:pt>
                <c:pt idx="82">
                  <c:v>362.38271532389183</c:v>
                </c:pt>
                <c:pt idx="83">
                  <c:v>394.7033358798065</c:v>
                </c:pt>
                <c:pt idx="84">
                  <c:v>394.7033358798065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5B-4680-B3C3-031FD95F7CE2}"/>
            </c:ext>
          </c:extLst>
        </c:ser>
        <c:ser>
          <c:idx val="3"/>
          <c:order val="1"/>
          <c:tx>
            <c:v>HARD CASE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EnDensity!$C$230:$C$332</c:f>
              <c:numCache>
                <c:formatCode>General</c:formatCode>
                <c:ptCount val="10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273</c:v>
                </c:pt>
                <c:pt idx="31">
                  <c:v>232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460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380</c:v>
                </c:pt>
                <c:pt idx="66">
                  <c:v>350</c:v>
                </c:pt>
                <c:pt idx="67">
                  <c:v>313</c:v>
                </c:pt>
                <c:pt idx="68">
                  <c:v>285</c:v>
                </c:pt>
                <c:pt idx="69">
                  <c:v>252</c:v>
                </c:pt>
                <c:pt idx="70">
                  <c:v>131</c:v>
                </c:pt>
                <c:pt idx="71">
                  <c:v>187</c:v>
                </c:pt>
                <c:pt idx="72">
                  <c:v>209</c:v>
                </c:pt>
                <c:pt idx="73">
                  <c:v>296</c:v>
                </c:pt>
                <c:pt idx="74">
                  <c:v>#N/A</c:v>
                </c:pt>
                <c:pt idx="75">
                  <c:v>#N/A</c:v>
                </c:pt>
                <c:pt idx="76">
                  <c:v>246</c:v>
                </c:pt>
                <c:pt idx="77">
                  <c:v>264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840</c:v>
                </c:pt>
                <c:pt idx="82">
                  <c:v>438</c:v>
                </c:pt>
                <c:pt idx="83">
                  <c:v>#N/A</c:v>
                </c:pt>
                <c:pt idx="84">
                  <c:v>618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578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355.47334617854852</c:v>
                </c:pt>
                <c:pt idx="97">
                  <c:v>355.47334617854852</c:v>
                </c:pt>
                <c:pt idx="98">
                  <c:v>355.47334617854852</c:v>
                </c:pt>
                <c:pt idx="99">
                  <c:v>355.47334617854852</c:v>
                </c:pt>
                <c:pt idx="100">
                  <c:v>571</c:v>
                </c:pt>
                <c:pt idx="101">
                  <c:v>418</c:v>
                </c:pt>
                <c:pt idx="102">
                  <c:v>568.78621257684756</c:v>
                </c:pt>
              </c:numCache>
            </c:numRef>
          </c:xVal>
          <c:yVal>
            <c:numRef>
              <c:f>EnDensity!$L$230:$L$332</c:f>
              <c:numCache>
                <c:formatCode>General</c:formatCode>
                <c:ptCount val="103"/>
                <c:pt idx="0">
                  <c:v>406.74781635386063</c:v>
                </c:pt>
                <c:pt idx="1">
                  <c:v>406.23627580149321</c:v>
                </c:pt>
                <c:pt idx="2">
                  <c:v>406.23627580149321</c:v>
                </c:pt>
                <c:pt idx="3">
                  <c:v>381.18295494056895</c:v>
                </c:pt>
                <c:pt idx="4">
                  <c:v>381.18295494056895</c:v>
                </c:pt>
                <c:pt idx="5">
                  <c:v>397.09157253628831</c:v>
                </c:pt>
                <c:pt idx="6">
                  <c:v>397.09157253628831</c:v>
                </c:pt>
                <c:pt idx="7">
                  <c:v>381.13309840065062</c:v>
                </c:pt>
                <c:pt idx="8">
                  <c:v>381.13309840065062</c:v>
                </c:pt>
                <c:pt idx="9">
                  <c:v>355.2</c:v>
                </c:pt>
                <c:pt idx="10">
                  <c:v>355.2</c:v>
                </c:pt>
                <c:pt idx="11">
                  <c:v>412.45901639344265</c:v>
                </c:pt>
                <c:pt idx="12">
                  <c:v>402.92518659373252</c:v>
                </c:pt>
                <c:pt idx="13">
                  <c:v>402.92518659373252</c:v>
                </c:pt>
                <c:pt idx="14">
                  <c:v>353.33439439758075</c:v>
                </c:pt>
                <c:pt idx="15">
                  <c:v>365.95347991178005</c:v>
                </c:pt>
                <c:pt idx="16">
                  <c:v>355.09685802031663</c:v>
                </c:pt>
                <c:pt idx="17">
                  <c:v>355.09685802031663</c:v>
                </c:pt>
                <c:pt idx="18">
                  <c:v>285.24731713334148</c:v>
                </c:pt>
                <c:pt idx="19">
                  <c:v>199.86850756081526</c:v>
                </c:pt>
                <c:pt idx="20">
                  <c:v>214.56804065499716</c:v>
                </c:pt>
                <c:pt idx="21">
                  <c:v>176.00422832980971</c:v>
                </c:pt>
                <c:pt idx="22">
                  <c:v>452.79720279720289</c:v>
                </c:pt>
                <c:pt idx="23">
                  <c:v>415.8341658341659</c:v>
                </c:pt>
                <c:pt idx="24">
                  <c:v>451.77045177045176</c:v>
                </c:pt>
                <c:pt idx="25">
                  <c:v>415.62881562881563</c:v>
                </c:pt>
                <c:pt idx="26">
                  <c:v>448.00569800569804</c:v>
                </c:pt>
                <c:pt idx="27">
                  <c:v>412.86799620132956</c:v>
                </c:pt>
                <c:pt idx="28">
                  <c:v>439.22127255460589</c:v>
                </c:pt>
                <c:pt idx="29">
                  <c:v>404.08357075023741</c:v>
                </c:pt>
                <c:pt idx="30">
                  <c:v>273.71520303010129</c:v>
                </c:pt>
                <c:pt idx="31">
                  <c:v>236.21041879468848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460.89965397923874</c:v>
                </c:pt>
                <c:pt idx="39">
                  <c:v>135.1783124831027</c:v>
                </c:pt>
                <c:pt idx="40">
                  <c:v>139.04054998261992</c:v>
                </c:pt>
                <c:pt idx="41">
                  <c:v>156.18311602670153</c:v>
                </c:pt>
                <c:pt idx="42">
                  <c:v>169.58733747880157</c:v>
                </c:pt>
                <c:pt idx="43">
                  <c:v>138.80855986119144</c:v>
                </c:pt>
                <c:pt idx="44">
                  <c:v>131.97009109037583</c:v>
                </c:pt>
                <c:pt idx="45">
                  <c:v>155.29341496192328</c:v>
                </c:pt>
                <c:pt idx="46">
                  <c:v>161.03201023578015</c:v>
                </c:pt>
                <c:pt idx="47">
                  <c:v>154.56629225324281</c:v>
                </c:pt>
                <c:pt idx="48">
                  <c:v>179.70005493687393</c:v>
                </c:pt>
                <c:pt idx="49">
                  <c:v>145.81607290803643</c:v>
                </c:pt>
                <c:pt idx="50">
                  <c:v>123.47203358439315</c:v>
                </c:pt>
                <c:pt idx="51">
                  <c:v>0</c:v>
                </c:pt>
                <c:pt idx="52">
                  <c:v>0</c:v>
                </c:pt>
                <c:pt idx="53">
                  <c:v>255.08313469595984</c:v>
                </c:pt>
                <c:pt idx="54">
                  <c:v>0</c:v>
                </c:pt>
                <c:pt idx="55">
                  <c:v>196.40095254461986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335.27327935222672</c:v>
                </c:pt>
                <c:pt idx="66">
                  <c:v>324.81180022163625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299.23010587342981</c:v>
                </c:pt>
                <c:pt idx="74">
                  <c:v>0</c:v>
                </c:pt>
                <c:pt idx="75">
                  <c:v>0</c:v>
                </c:pt>
                <c:pt idx="76">
                  <c:v>252.28140798772188</c:v>
                </c:pt>
                <c:pt idx="77">
                  <c:v>264.39658141946546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833.83620689655174</c:v>
                </c:pt>
                <c:pt idx="82">
                  <c:v>438.98989898989896</c:v>
                </c:pt>
                <c:pt idx="83">
                  <c:v>0</c:v>
                </c:pt>
                <c:pt idx="84">
                  <c:v>0</c:v>
                </c:pt>
                <c:pt idx="85">
                  <c:v>1047.2727272727273</c:v>
                </c:pt>
                <c:pt idx="86">
                  <c:v>708.01016960061793</c:v>
                </c:pt>
                <c:pt idx="87">
                  <c:v>517.40764755999453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355.47334617854852</c:v>
                </c:pt>
                <c:pt idx="97">
                  <c:v>355.47334617854852</c:v>
                </c:pt>
                <c:pt idx="98">
                  <c:v>355.47334617854852</c:v>
                </c:pt>
                <c:pt idx="99">
                  <c:v>355.47334617854852</c:v>
                </c:pt>
                <c:pt idx="100">
                  <c:v>415.07741507741508</c:v>
                </c:pt>
                <c:pt idx="101">
                  <c:v>318.53858848907777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5B-4680-B3C3-031FD95F7CE2}"/>
            </c:ext>
          </c:extLst>
        </c:ser>
        <c:ser>
          <c:idx val="4"/>
          <c:order val="2"/>
          <c:tx>
            <c:v>POUCH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</c:marker>
          <c:xVal>
            <c:numRef>
              <c:f>EnDensity!$C$87:$C$229</c:f>
              <c:numCache>
                <c:formatCode>General</c:formatCode>
                <c:ptCount val="143"/>
                <c:pt idx="0">
                  <c:v>423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659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210</c:v>
                </c:pt>
                <c:pt idx="14">
                  <c:v>305.39999999999998</c:v>
                </c:pt>
                <c:pt idx="15">
                  <c:v>324.10000000000002</c:v>
                </c:pt>
                <c:pt idx="16">
                  <c:v>285</c:v>
                </c:pt>
                <c:pt idx="17">
                  <c:v>393</c:v>
                </c:pt>
                <c:pt idx="18">
                  <c:v>335</c:v>
                </c:pt>
                <c:pt idx="19">
                  <c:v>263</c:v>
                </c:pt>
                <c:pt idx="20">
                  <c:v>378</c:v>
                </c:pt>
                <c:pt idx="21">
                  <c:v>165</c:v>
                </c:pt>
                <c:pt idx="22">
                  <c:v>512</c:v>
                </c:pt>
                <c:pt idx="23">
                  <c:v>198</c:v>
                </c:pt>
                <c:pt idx="24">
                  <c:v>275</c:v>
                </c:pt>
                <c:pt idx="25">
                  <c:v>384.6</c:v>
                </c:pt>
                <c:pt idx="26">
                  <c:v>348.3</c:v>
                </c:pt>
                <c:pt idx="27">
                  <c:v>333</c:v>
                </c:pt>
                <c:pt idx="28">
                  <c:v>388</c:v>
                </c:pt>
                <c:pt idx="29">
                  <c:v>521</c:v>
                </c:pt>
                <c:pt idx="30">
                  <c:v>440</c:v>
                </c:pt>
                <c:pt idx="31">
                  <c:v>266</c:v>
                </c:pt>
                <c:pt idx="32">
                  <c:v>404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343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318</c:v>
                </c:pt>
                <c:pt idx="47">
                  <c:v>727</c:v>
                </c:pt>
                <c:pt idx="48">
                  <c:v>607</c:v>
                </c:pt>
                <c:pt idx="49">
                  <c:v>498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488</c:v>
                </c:pt>
                <c:pt idx="55">
                  <c:v>704</c:v>
                </c:pt>
                <c:pt idx="56">
                  <c:v>755</c:v>
                </c:pt>
                <c:pt idx="57">
                  <c:v>601</c:v>
                </c:pt>
                <c:pt idx="58">
                  <c:v>615</c:v>
                </c:pt>
                <c:pt idx="59">
                  <c:v>742</c:v>
                </c:pt>
                <c:pt idx="60">
                  <c:v>524</c:v>
                </c:pt>
                <c:pt idx="61">
                  <c:v>481</c:v>
                </c:pt>
                <c:pt idx="62">
                  <c:v>641</c:v>
                </c:pt>
                <c:pt idx="63">
                  <c:v>648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380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175</c:v>
                </c:pt>
                <c:pt idx="101">
                  <c:v>380</c:v>
                </c:pt>
                <c:pt idx="102">
                  <c:v>385</c:v>
                </c:pt>
                <c:pt idx="103">
                  <c:v>#N/A</c:v>
                </c:pt>
                <c:pt idx="104">
                  <c:v>100</c:v>
                </c:pt>
                <c:pt idx="105">
                  <c:v>#N/A</c:v>
                </c:pt>
                <c:pt idx="106">
                  <c:v>122</c:v>
                </c:pt>
                <c:pt idx="107">
                  <c:v>335</c:v>
                </c:pt>
                <c:pt idx="108">
                  <c:v>#N/A</c:v>
                </c:pt>
                <c:pt idx="109">
                  <c:v>280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392</c:v>
                </c:pt>
                <c:pt idx="122">
                  <c:v>#N/A</c:v>
                </c:pt>
                <c:pt idx="123">
                  <c:v>#N/A</c:v>
                </c:pt>
                <c:pt idx="124">
                  <c:v>195</c:v>
                </c:pt>
                <c:pt idx="125">
                  <c:v>264</c:v>
                </c:pt>
                <c:pt idx="126">
                  <c:v>423</c:v>
                </c:pt>
                <c:pt idx="127">
                  <c:v>335</c:v>
                </c:pt>
                <c:pt idx="128">
                  <c:v>300</c:v>
                </c:pt>
                <c:pt idx="129">
                  <c:v>128</c:v>
                </c:pt>
                <c:pt idx="130">
                  <c:v>189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</c:numCache>
            </c:numRef>
          </c:xVal>
          <c:yVal>
            <c:numRef>
              <c:f>EnDensity!$L$87:$L$229</c:f>
              <c:numCache>
                <c:formatCode>General</c:formatCode>
                <c:ptCount val="143"/>
                <c:pt idx="0">
                  <c:v>331.13135951200189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188.55218855218857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403.46571864750587</c:v>
                </c:pt>
                <c:pt idx="12">
                  <c:v>0</c:v>
                </c:pt>
                <c:pt idx="13">
                  <c:v>197.37890851032583</c:v>
                </c:pt>
                <c:pt idx="14">
                  <c:v>281.33187974270805</c:v>
                </c:pt>
                <c:pt idx="15">
                  <c:v>332.06128350536062</c:v>
                </c:pt>
                <c:pt idx="16">
                  <c:v>245.65306383675852</c:v>
                </c:pt>
                <c:pt idx="17">
                  <c:v>326.51168789400771</c:v>
                </c:pt>
                <c:pt idx="18">
                  <c:v>285.84406118666811</c:v>
                </c:pt>
                <c:pt idx="19">
                  <c:v>251.12609124750242</c:v>
                </c:pt>
                <c:pt idx="20">
                  <c:v>311.51759452681949</c:v>
                </c:pt>
                <c:pt idx="21">
                  <c:v>160.39905574145212</c:v>
                </c:pt>
                <c:pt idx="22">
                  <c:v>524.982264112699</c:v>
                </c:pt>
                <c:pt idx="23">
                  <c:v>198.70967741935485</c:v>
                </c:pt>
                <c:pt idx="24">
                  <c:v>270.75621364357482</c:v>
                </c:pt>
                <c:pt idx="25">
                  <c:v>378.31835007932307</c:v>
                </c:pt>
                <c:pt idx="26">
                  <c:v>342.6758328926494</c:v>
                </c:pt>
                <c:pt idx="27">
                  <c:v>305.41706313353399</c:v>
                </c:pt>
                <c:pt idx="28">
                  <c:v>364.80070452195895</c:v>
                </c:pt>
                <c:pt idx="29">
                  <c:v>502.24206850712881</c:v>
                </c:pt>
                <c:pt idx="30">
                  <c:v>419.50113378684802</c:v>
                </c:pt>
                <c:pt idx="31">
                  <c:v>238.45955129861096</c:v>
                </c:pt>
                <c:pt idx="32">
                  <c:v>417.18344796482131</c:v>
                </c:pt>
                <c:pt idx="33">
                  <c:v>223.74046106516442</c:v>
                </c:pt>
                <c:pt idx="34">
                  <c:v>206.02144495949804</c:v>
                </c:pt>
                <c:pt idx="35">
                  <c:v>228.59330821664358</c:v>
                </c:pt>
                <c:pt idx="36">
                  <c:v>253.45967801302521</c:v>
                </c:pt>
                <c:pt idx="37">
                  <c:v>225.18243295544909</c:v>
                </c:pt>
                <c:pt idx="38">
                  <c:v>200.90785235784202</c:v>
                </c:pt>
                <c:pt idx="39">
                  <c:v>225.58382402850415</c:v>
                </c:pt>
                <c:pt idx="40">
                  <c:v>308.27083842699767</c:v>
                </c:pt>
                <c:pt idx="41">
                  <c:v>0</c:v>
                </c:pt>
                <c:pt idx="42">
                  <c:v>466.48706896551727</c:v>
                </c:pt>
                <c:pt idx="43">
                  <c:v>809.69887955182082</c:v>
                </c:pt>
                <c:pt idx="44">
                  <c:v>495.92003263973891</c:v>
                </c:pt>
                <c:pt idx="45">
                  <c:v>355.44689857223142</c:v>
                </c:pt>
                <c:pt idx="46">
                  <c:v>318.33395281251018</c:v>
                </c:pt>
                <c:pt idx="47">
                  <c:v>0</c:v>
                </c:pt>
                <c:pt idx="48">
                  <c:v>442.39631336405529</c:v>
                </c:pt>
                <c:pt idx="49">
                  <c:v>478.56274271368613</c:v>
                </c:pt>
                <c:pt idx="50">
                  <c:v>264.59948320413434</c:v>
                </c:pt>
                <c:pt idx="51">
                  <c:v>345.5186234538042</c:v>
                </c:pt>
                <c:pt idx="52">
                  <c:v>291.18484415975337</c:v>
                </c:pt>
                <c:pt idx="53">
                  <c:v>0</c:v>
                </c:pt>
                <c:pt idx="54">
                  <c:v>490.05049005049005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372.44225282869894</c:v>
                </c:pt>
                <c:pt idx="61">
                  <c:v>452.09203372468676</c:v>
                </c:pt>
                <c:pt idx="62">
                  <c:v>493.29469640811374</c:v>
                </c:pt>
                <c:pt idx="63">
                  <c:v>558.15018315018324</c:v>
                </c:pt>
                <c:pt idx="64">
                  <c:v>505.49297658862878</c:v>
                </c:pt>
                <c:pt idx="65">
                  <c:v>0</c:v>
                </c:pt>
                <c:pt idx="66">
                  <c:v>519.64715316760226</c:v>
                </c:pt>
                <c:pt idx="67">
                  <c:v>623.30743618201996</c:v>
                </c:pt>
                <c:pt idx="68">
                  <c:v>250.64560230897766</c:v>
                </c:pt>
                <c:pt idx="69">
                  <c:v>533.33333333333326</c:v>
                </c:pt>
                <c:pt idx="70">
                  <c:v>145.68217385118791</c:v>
                </c:pt>
                <c:pt idx="71">
                  <c:v>540.90601757944557</c:v>
                </c:pt>
                <c:pt idx="72">
                  <c:v>279.69420100689911</c:v>
                </c:pt>
                <c:pt idx="73">
                  <c:v>0</c:v>
                </c:pt>
                <c:pt idx="74">
                  <c:v>445.44064344898067</c:v>
                </c:pt>
                <c:pt idx="75">
                  <c:v>0</c:v>
                </c:pt>
                <c:pt idx="76">
                  <c:v>349.05660377358492</c:v>
                </c:pt>
                <c:pt idx="77">
                  <c:v>349.05660377358492</c:v>
                </c:pt>
                <c:pt idx="78">
                  <c:v>363.24589660990955</c:v>
                </c:pt>
                <c:pt idx="79">
                  <c:v>300.8619287689055</c:v>
                </c:pt>
                <c:pt idx="80">
                  <c:v>347.51573213111675</c:v>
                </c:pt>
                <c:pt idx="81">
                  <c:v>271.39123012909425</c:v>
                </c:pt>
                <c:pt idx="82">
                  <c:v>288.68418403302127</c:v>
                </c:pt>
                <c:pt idx="83">
                  <c:v>301.97918792083249</c:v>
                </c:pt>
                <c:pt idx="84">
                  <c:v>308.90287300543713</c:v>
                </c:pt>
                <c:pt idx="85">
                  <c:v>294.36626721694591</c:v>
                </c:pt>
                <c:pt idx="86">
                  <c:v>234.27606585056992</c:v>
                </c:pt>
                <c:pt idx="87">
                  <c:v>250.86379605702507</c:v>
                </c:pt>
                <c:pt idx="88">
                  <c:v>299.50968299000857</c:v>
                </c:pt>
                <c:pt idx="89">
                  <c:v>355.76923076923077</c:v>
                </c:pt>
                <c:pt idx="90">
                  <c:v>327.10610867500566</c:v>
                </c:pt>
                <c:pt idx="91">
                  <c:v>324.0125007525628</c:v>
                </c:pt>
                <c:pt idx="92">
                  <c:v>341.06995884773664</c:v>
                </c:pt>
                <c:pt idx="93">
                  <c:v>330.25299495586381</c:v>
                </c:pt>
                <c:pt idx="94">
                  <c:v>342.46742175130925</c:v>
                </c:pt>
                <c:pt idx="95">
                  <c:v>334.97942386831278</c:v>
                </c:pt>
                <c:pt idx="96">
                  <c:v>321.44490169181529</c:v>
                </c:pt>
                <c:pt idx="97">
                  <c:v>339.57251539669119</c:v>
                </c:pt>
                <c:pt idx="98">
                  <c:v>312.76415891800508</c:v>
                </c:pt>
                <c:pt idx="99">
                  <c:v>323.34640489643385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192.94952023362541</c:v>
                </c:pt>
                <c:pt idx="111">
                  <c:v>205.81282158253373</c:v>
                </c:pt>
                <c:pt idx="112">
                  <c:v>276.05244996549345</c:v>
                </c:pt>
                <c:pt idx="113">
                  <c:v>297.56070590245844</c:v>
                </c:pt>
                <c:pt idx="114">
                  <c:v>275.64217176232199</c:v>
                </c:pt>
                <c:pt idx="115">
                  <c:v>217.40791012239478</c:v>
                </c:pt>
                <c:pt idx="116">
                  <c:v>211.97271236933491</c:v>
                </c:pt>
                <c:pt idx="117">
                  <c:v>304.37107417135269</c:v>
                </c:pt>
                <c:pt idx="118">
                  <c:v>234.89506811050046</c:v>
                </c:pt>
                <c:pt idx="119">
                  <c:v>293.50067866523295</c:v>
                </c:pt>
                <c:pt idx="120">
                  <c:v>256.50209707795585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194.82600732600733</c:v>
                </c:pt>
                <c:pt idx="125">
                  <c:v>0</c:v>
                </c:pt>
                <c:pt idx="126">
                  <c:v>312.23709203188287</c:v>
                </c:pt>
                <c:pt idx="127">
                  <c:v>295.54655870445345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356.06204495093391</c:v>
                </c:pt>
                <c:pt idx="132">
                  <c:v>401.25877511498425</c:v>
                </c:pt>
                <c:pt idx="133">
                  <c:v>401.25877511498425</c:v>
                </c:pt>
                <c:pt idx="134">
                  <c:v>400.06178560395421</c:v>
                </c:pt>
                <c:pt idx="135">
                  <c:v>400.06178560395421</c:v>
                </c:pt>
                <c:pt idx="136">
                  <c:v>355.09685802031663</c:v>
                </c:pt>
                <c:pt idx="137">
                  <c:v>355.09685802031663</c:v>
                </c:pt>
                <c:pt idx="138">
                  <c:v>383.86880856760376</c:v>
                </c:pt>
                <c:pt idx="139">
                  <c:v>383.86880856760376</c:v>
                </c:pt>
                <c:pt idx="140">
                  <c:v>399.44636678200692</c:v>
                </c:pt>
                <c:pt idx="141">
                  <c:v>399.44636678200692</c:v>
                </c:pt>
                <c:pt idx="142">
                  <c:v>406.74781635386063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5B-4680-B3C3-031FD95F7CE2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EnDensity!$X$3:$Y$3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EnDensity!$X$4:$Y$4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5B-4680-B3C3-031FD95F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24464"/>
        <c:axId val="571828728"/>
      </c:scatterChart>
      <c:valAx>
        <c:axId val="5718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Herstellerangabe (Wh/l)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571828728"/>
        <c:crosses val="autoZero"/>
        <c:crossBetween val="midCat"/>
      </c:valAx>
      <c:valAx>
        <c:axId val="5718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Kalkulation (WH/l)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571824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Year_Chemistry!$K$2:$K$23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Year_Chemistry!$L$2:$L$23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20</c:v>
                </c:pt>
                <c:pt idx="19">
                  <c:v>27</c:v>
                </c:pt>
                <c:pt idx="20">
                  <c:v>28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9-4E0F-9DDD-98B6692F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25776"/>
        <c:axId val="571826104"/>
      </c:areaChart>
      <c:catAx>
        <c:axId val="57182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826104"/>
        <c:crosses val="autoZero"/>
        <c:auto val="1"/>
        <c:lblAlgn val="ctr"/>
        <c:lblOffset val="100"/>
        <c:noMultiLvlLbl val="0"/>
      </c:catAx>
      <c:valAx>
        <c:axId val="5718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CE-4AF2-9116-83FE5487F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CE-4AF2-9116-83FE5487F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CE-4AF2-9116-83FE5487F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CCE-4AF2-9116-83FE5487F2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CCE-4AF2-9116-83FE5487F276}"/>
              </c:ext>
            </c:extLst>
          </c:dPt>
          <c:cat>
            <c:strRef>
              <c:f>Year_Chemistry!$L$31:$L$35</c:f>
              <c:strCache>
                <c:ptCount val="5"/>
                <c:pt idx="0">
                  <c:v>Nickel-Rich</c:v>
                </c:pt>
                <c:pt idx="1">
                  <c:v>LFP</c:v>
                </c:pt>
                <c:pt idx="2">
                  <c:v>N/A</c:v>
                </c:pt>
                <c:pt idx="3">
                  <c:v>LCO</c:v>
                </c:pt>
                <c:pt idx="4">
                  <c:v>LTO</c:v>
                </c:pt>
              </c:strCache>
            </c:strRef>
          </c:cat>
          <c:val>
            <c:numRef>
              <c:f>Year_Chemistry!$M$31:$M$35</c:f>
              <c:numCache>
                <c:formatCode>General</c:formatCode>
                <c:ptCount val="5"/>
                <c:pt idx="0">
                  <c:v>157</c:v>
                </c:pt>
                <c:pt idx="1">
                  <c:v>72</c:v>
                </c:pt>
                <c:pt idx="2">
                  <c:v>0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18A-A527-0B054679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E5-4C11-A139-8DC4E72617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E5-4C11-A139-8DC4E72617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E5-4C11-A139-8DC4E72617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E5-4C11-A139-8DC4E72617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E5-4C11-A139-8DC4E72617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E5-4C11-A139-8DC4E72617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4E5-4C11-A139-8DC4E72617D8}"/>
              </c:ext>
            </c:extLst>
          </c:dPt>
          <c:cat>
            <c:strRef>
              <c:f>Year_Chemistry!$K$43:$K$49</c:f>
              <c:strCache>
                <c:ptCount val="7"/>
                <c:pt idx="0">
                  <c:v>LFP</c:v>
                </c:pt>
                <c:pt idx="1">
                  <c:v>NMC</c:v>
                </c:pt>
                <c:pt idx="2">
                  <c:v>NMC, NCA, NMC/NCA</c:v>
                </c:pt>
                <c:pt idx="3">
                  <c:v>not specified</c:v>
                </c:pt>
                <c:pt idx="4">
                  <c:v>NCA</c:v>
                </c:pt>
                <c:pt idx="5">
                  <c:v>LTO</c:v>
                </c:pt>
                <c:pt idx="6">
                  <c:v>LCO</c:v>
                </c:pt>
              </c:strCache>
            </c:strRef>
          </c:cat>
          <c:val>
            <c:numRef>
              <c:f>Year_Chemistry!$L$43:$L$49</c:f>
              <c:numCache>
                <c:formatCode>General</c:formatCode>
                <c:ptCount val="7"/>
                <c:pt idx="0">
                  <c:v>72</c:v>
                </c:pt>
                <c:pt idx="1">
                  <c:v>65</c:v>
                </c:pt>
                <c:pt idx="2">
                  <c:v>48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6CA-988C-EC8FC7D1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Pouch</c:v>
          </c:tx>
          <c:spPr>
            <a:ln w="19050">
              <a:noFill/>
            </a:ln>
          </c:spPr>
          <c:xVal>
            <c:numRef>
              <c:f>Seitenverhältnis!$H$2:$H$128</c:f>
              <c:numCache>
                <c:formatCode>General</c:formatCode>
                <c:ptCount val="127"/>
                <c:pt idx="0">
                  <c:v>275</c:v>
                </c:pt>
                <c:pt idx="1">
                  <c:v>223</c:v>
                </c:pt>
                <c:pt idx="2">
                  <c:v>462</c:v>
                </c:pt>
                <c:pt idx="3">
                  <c:v>462</c:v>
                </c:pt>
                <c:pt idx="4">
                  <c:v>462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268</c:v>
                </c:pt>
                <c:pt idx="9">
                  <c:v>268</c:v>
                </c:pt>
                <c:pt idx="10">
                  <c:v>268</c:v>
                </c:pt>
                <c:pt idx="11">
                  <c:v>227</c:v>
                </c:pt>
                <c:pt idx="12">
                  <c:v>268</c:v>
                </c:pt>
                <c:pt idx="13">
                  <c:v>268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253</c:v>
                </c:pt>
                <c:pt idx="19">
                  <c:v>253</c:v>
                </c:pt>
                <c:pt idx="20">
                  <c:v>253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227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253</c:v>
                </c:pt>
                <c:pt idx="29">
                  <c:v>260</c:v>
                </c:pt>
                <c:pt idx="30">
                  <c:v>84</c:v>
                </c:pt>
                <c:pt idx="31">
                  <c:v>90</c:v>
                </c:pt>
                <c:pt idx="32">
                  <c:v>85</c:v>
                </c:pt>
                <c:pt idx="33">
                  <c:v>156</c:v>
                </c:pt>
                <c:pt idx="34">
                  <c:v>227</c:v>
                </c:pt>
                <c:pt idx="35">
                  <c:v>161</c:v>
                </c:pt>
                <c:pt idx="36">
                  <c:v>222</c:v>
                </c:pt>
                <c:pt idx="37">
                  <c:v>222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268</c:v>
                </c:pt>
                <c:pt idx="42">
                  <c:v>225</c:v>
                </c:pt>
                <c:pt idx="43">
                  <c:v>268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145</c:v>
                </c:pt>
                <c:pt idx="52">
                  <c:v>320</c:v>
                </c:pt>
                <c:pt idx="53">
                  <c:v>129</c:v>
                </c:pt>
                <c:pt idx="54">
                  <c:v>300</c:v>
                </c:pt>
                <c:pt idx="55">
                  <c:v>298</c:v>
                </c:pt>
                <c:pt idx="56">
                  <c:v>355</c:v>
                </c:pt>
                <c:pt idx="57">
                  <c:v>350</c:v>
                </c:pt>
                <c:pt idx="58">
                  <c:v>325</c:v>
                </c:pt>
                <c:pt idx="59">
                  <c:v>301</c:v>
                </c:pt>
                <c:pt idx="60">
                  <c:v>530</c:v>
                </c:pt>
                <c:pt idx="61">
                  <c:v>227</c:v>
                </c:pt>
                <c:pt idx="62">
                  <c:v>300</c:v>
                </c:pt>
                <c:pt idx="63">
                  <c:v>127</c:v>
                </c:pt>
                <c:pt idx="64">
                  <c:v>106</c:v>
                </c:pt>
                <c:pt idx="65">
                  <c:v>106</c:v>
                </c:pt>
                <c:pt idx="66">
                  <c:v>205</c:v>
                </c:pt>
                <c:pt idx="67">
                  <c:v>220</c:v>
                </c:pt>
                <c:pt idx="68">
                  <c:v>455</c:v>
                </c:pt>
                <c:pt idx="69">
                  <c:v>206</c:v>
                </c:pt>
                <c:pt idx="70">
                  <c:v>220</c:v>
                </c:pt>
                <c:pt idx="71">
                  <c:v>455</c:v>
                </c:pt>
                <c:pt idx="72">
                  <c:v>455</c:v>
                </c:pt>
                <c:pt idx="73">
                  <c:v>455</c:v>
                </c:pt>
                <c:pt idx="74">
                  <c:v>220</c:v>
                </c:pt>
                <c:pt idx="75">
                  <c:v>96</c:v>
                </c:pt>
                <c:pt idx="76">
                  <c:v>136</c:v>
                </c:pt>
                <c:pt idx="77">
                  <c:v>101</c:v>
                </c:pt>
                <c:pt idx="78">
                  <c:v>135</c:v>
                </c:pt>
                <c:pt idx="79">
                  <c:v>122</c:v>
                </c:pt>
                <c:pt idx="80">
                  <c:v>138</c:v>
                </c:pt>
                <c:pt idx="81">
                  <c:v>135</c:v>
                </c:pt>
                <c:pt idx="82">
                  <c:v>135</c:v>
                </c:pt>
                <c:pt idx="83">
                  <c:v>169</c:v>
                </c:pt>
                <c:pt idx="84">
                  <c:v>169</c:v>
                </c:pt>
                <c:pt idx="85">
                  <c:v>169</c:v>
                </c:pt>
                <c:pt idx="86">
                  <c:v>135</c:v>
                </c:pt>
                <c:pt idx="87">
                  <c:v>135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85</c:v>
                </c:pt>
                <c:pt idx="92">
                  <c:v>109</c:v>
                </c:pt>
                <c:pt idx="93">
                  <c:v>72</c:v>
                </c:pt>
                <c:pt idx="94">
                  <c:v>67</c:v>
                </c:pt>
                <c:pt idx="95">
                  <c:v>94</c:v>
                </c:pt>
                <c:pt idx="96">
                  <c:v>70</c:v>
                </c:pt>
                <c:pt idx="97">
                  <c:v>100</c:v>
                </c:pt>
                <c:pt idx="98">
                  <c:v>100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166</c:v>
                </c:pt>
                <c:pt idx="103">
                  <c:v>220</c:v>
                </c:pt>
                <c:pt idx="104">
                  <c:v>325</c:v>
                </c:pt>
                <c:pt idx="105">
                  <c:v>161</c:v>
                </c:pt>
                <c:pt idx="106">
                  <c:v>160</c:v>
                </c:pt>
                <c:pt idx="107">
                  <c:v>130</c:v>
                </c:pt>
                <c:pt idx="108">
                  <c:v>130</c:v>
                </c:pt>
                <c:pt idx="109">
                  <c:v>195</c:v>
                </c:pt>
                <c:pt idx="110">
                  <c:v>195</c:v>
                </c:pt>
                <c:pt idx="111">
                  <c:v>108</c:v>
                </c:pt>
                <c:pt idx="112">
                  <c:v>108</c:v>
                </c:pt>
                <c:pt idx="113">
                  <c:v>144</c:v>
                </c:pt>
                <c:pt idx="114">
                  <c:v>144</c:v>
                </c:pt>
                <c:pt idx="115">
                  <c:v>157</c:v>
                </c:pt>
                <c:pt idx="116">
                  <c:v>170</c:v>
                </c:pt>
                <c:pt idx="117">
                  <c:v>142.5</c:v>
                </c:pt>
                <c:pt idx="118">
                  <c:v>253</c:v>
                </c:pt>
                <c:pt idx="119">
                  <c:v>145</c:v>
                </c:pt>
                <c:pt idx="120">
                  <c:v>225</c:v>
                </c:pt>
                <c:pt idx="121">
                  <c:v>55</c:v>
                </c:pt>
                <c:pt idx="122">
                  <c:v>96.5</c:v>
                </c:pt>
                <c:pt idx="123">
                  <c:v>96.5</c:v>
                </c:pt>
                <c:pt idx="124">
                  <c:v>185</c:v>
                </c:pt>
                <c:pt idx="125">
                  <c:v>227</c:v>
                </c:pt>
                <c:pt idx="126">
                  <c:v>148</c:v>
                </c:pt>
              </c:numCache>
            </c:numRef>
          </c:xVal>
          <c:yVal>
            <c:numRef>
              <c:f>Seitenverhältnis!$I$2:$I$128</c:f>
              <c:numCache>
                <c:formatCode>General</c:formatCode>
                <c:ptCount val="127"/>
                <c:pt idx="0">
                  <c:v>99</c:v>
                </c:pt>
                <c:pt idx="1">
                  <c:v>199</c:v>
                </c:pt>
                <c:pt idx="2">
                  <c:v>327</c:v>
                </c:pt>
                <c:pt idx="3">
                  <c:v>327</c:v>
                </c:pt>
                <c:pt idx="4">
                  <c:v>327</c:v>
                </c:pt>
                <c:pt idx="5">
                  <c:v>226</c:v>
                </c:pt>
                <c:pt idx="6">
                  <c:v>226</c:v>
                </c:pt>
                <c:pt idx="7">
                  <c:v>226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226</c:v>
                </c:pt>
                <c:pt idx="12">
                  <c:v>228</c:v>
                </c:pt>
                <c:pt idx="13">
                  <c:v>228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226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226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190</c:v>
                </c:pt>
                <c:pt idx="30">
                  <c:v>46</c:v>
                </c:pt>
                <c:pt idx="31">
                  <c:v>60</c:v>
                </c:pt>
                <c:pt idx="32">
                  <c:v>50</c:v>
                </c:pt>
                <c:pt idx="33">
                  <c:v>60</c:v>
                </c:pt>
                <c:pt idx="34">
                  <c:v>226</c:v>
                </c:pt>
                <c:pt idx="35">
                  <c:v>78</c:v>
                </c:pt>
                <c:pt idx="36">
                  <c:v>100</c:v>
                </c:pt>
                <c:pt idx="37">
                  <c:v>100</c:v>
                </c:pt>
                <c:pt idx="38">
                  <c:v>178.5</c:v>
                </c:pt>
                <c:pt idx="39">
                  <c:v>178.5</c:v>
                </c:pt>
                <c:pt idx="40">
                  <c:v>178.5</c:v>
                </c:pt>
                <c:pt idx="41">
                  <c:v>265</c:v>
                </c:pt>
                <c:pt idx="42">
                  <c:v>198</c:v>
                </c:pt>
                <c:pt idx="43">
                  <c:v>265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64</c:v>
                </c:pt>
                <c:pt idx="52">
                  <c:v>102</c:v>
                </c:pt>
                <c:pt idx="53">
                  <c:v>95</c:v>
                </c:pt>
                <c:pt idx="54">
                  <c:v>108.5</c:v>
                </c:pt>
                <c:pt idx="55">
                  <c:v>153</c:v>
                </c:pt>
                <c:pt idx="56">
                  <c:v>110</c:v>
                </c:pt>
                <c:pt idx="57">
                  <c:v>104</c:v>
                </c:pt>
                <c:pt idx="58">
                  <c:v>125</c:v>
                </c:pt>
                <c:pt idx="59">
                  <c:v>100</c:v>
                </c:pt>
                <c:pt idx="60">
                  <c:v>100</c:v>
                </c:pt>
                <c:pt idx="61">
                  <c:v>160</c:v>
                </c:pt>
                <c:pt idx="62">
                  <c:v>100</c:v>
                </c:pt>
                <c:pt idx="63">
                  <c:v>42</c:v>
                </c:pt>
                <c:pt idx="64">
                  <c:v>100</c:v>
                </c:pt>
                <c:pt idx="65">
                  <c:v>100</c:v>
                </c:pt>
                <c:pt idx="66">
                  <c:v>106</c:v>
                </c:pt>
                <c:pt idx="67">
                  <c:v>215</c:v>
                </c:pt>
                <c:pt idx="68">
                  <c:v>325</c:v>
                </c:pt>
                <c:pt idx="69">
                  <c:v>130</c:v>
                </c:pt>
                <c:pt idx="70">
                  <c:v>215</c:v>
                </c:pt>
                <c:pt idx="71">
                  <c:v>325</c:v>
                </c:pt>
                <c:pt idx="72">
                  <c:v>325</c:v>
                </c:pt>
                <c:pt idx="73">
                  <c:v>325</c:v>
                </c:pt>
                <c:pt idx="74">
                  <c:v>67</c:v>
                </c:pt>
                <c:pt idx="75">
                  <c:v>60</c:v>
                </c:pt>
                <c:pt idx="76">
                  <c:v>35.5</c:v>
                </c:pt>
                <c:pt idx="77">
                  <c:v>67.5</c:v>
                </c:pt>
                <c:pt idx="78">
                  <c:v>45</c:v>
                </c:pt>
                <c:pt idx="79">
                  <c:v>80</c:v>
                </c:pt>
                <c:pt idx="80">
                  <c:v>35</c:v>
                </c:pt>
                <c:pt idx="81">
                  <c:v>45</c:v>
                </c:pt>
                <c:pt idx="82">
                  <c:v>45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45</c:v>
                </c:pt>
                <c:pt idx="87">
                  <c:v>45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50</c:v>
                </c:pt>
                <c:pt idx="92">
                  <c:v>51</c:v>
                </c:pt>
                <c:pt idx="93">
                  <c:v>55</c:v>
                </c:pt>
                <c:pt idx="94">
                  <c:v>61</c:v>
                </c:pt>
                <c:pt idx="95">
                  <c:v>61</c:v>
                </c:pt>
                <c:pt idx="96">
                  <c:v>62</c:v>
                </c:pt>
                <c:pt idx="97">
                  <c:v>100</c:v>
                </c:pt>
                <c:pt idx="98">
                  <c:v>100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48</c:v>
                </c:pt>
                <c:pt idx="103">
                  <c:v>67</c:v>
                </c:pt>
                <c:pt idx="104">
                  <c:v>156</c:v>
                </c:pt>
                <c:pt idx="105">
                  <c:v>160</c:v>
                </c:pt>
                <c:pt idx="106">
                  <c:v>86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154</c:v>
                </c:pt>
                <c:pt idx="116">
                  <c:v>70</c:v>
                </c:pt>
                <c:pt idx="117">
                  <c:v>43.5</c:v>
                </c:pt>
                <c:pt idx="118">
                  <c:v>184</c:v>
                </c:pt>
                <c:pt idx="119">
                  <c:v>64</c:v>
                </c:pt>
                <c:pt idx="120">
                  <c:v>165</c:v>
                </c:pt>
                <c:pt idx="121">
                  <c:v>50</c:v>
                </c:pt>
                <c:pt idx="122">
                  <c:v>57.5</c:v>
                </c:pt>
                <c:pt idx="123">
                  <c:v>58.5</c:v>
                </c:pt>
                <c:pt idx="124">
                  <c:v>84</c:v>
                </c:pt>
                <c:pt idx="125">
                  <c:v>226</c:v>
                </c:pt>
                <c:pt idx="12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EA3-A8C7-E3F44556A5C2}"/>
            </c:ext>
          </c:extLst>
        </c:ser>
        <c:ser>
          <c:idx val="0"/>
          <c:order val="1"/>
          <c:tx>
            <c:v>Prismatisch / Hard Case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Seitenverhältnis!$H$129:$H$223</c:f>
              <c:numCache>
                <c:formatCode>General</c:formatCode>
                <c:ptCount val="95"/>
                <c:pt idx="0">
                  <c:v>118</c:v>
                </c:pt>
                <c:pt idx="1">
                  <c:v>240</c:v>
                </c:pt>
                <c:pt idx="2">
                  <c:v>213</c:v>
                </c:pt>
                <c:pt idx="3">
                  <c:v>279</c:v>
                </c:pt>
                <c:pt idx="4">
                  <c:v>207</c:v>
                </c:pt>
                <c:pt idx="5">
                  <c:v>201</c:v>
                </c:pt>
                <c:pt idx="6">
                  <c:v>201</c:v>
                </c:pt>
                <c:pt idx="7">
                  <c:v>207</c:v>
                </c:pt>
                <c:pt idx="8">
                  <c:v>205</c:v>
                </c:pt>
                <c:pt idx="9">
                  <c:v>209</c:v>
                </c:pt>
                <c:pt idx="10">
                  <c:v>290</c:v>
                </c:pt>
                <c:pt idx="11">
                  <c:v>290</c:v>
                </c:pt>
                <c:pt idx="12">
                  <c:v>209</c:v>
                </c:pt>
                <c:pt idx="13">
                  <c:v>174</c:v>
                </c:pt>
                <c:pt idx="14">
                  <c:v>174</c:v>
                </c:pt>
                <c:pt idx="15">
                  <c:v>205</c:v>
                </c:pt>
                <c:pt idx="16">
                  <c:v>205</c:v>
                </c:pt>
                <c:pt idx="17">
                  <c:v>260</c:v>
                </c:pt>
                <c:pt idx="18">
                  <c:v>208</c:v>
                </c:pt>
                <c:pt idx="19">
                  <c:v>210</c:v>
                </c:pt>
                <c:pt idx="20">
                  <c:v>208</c:v>
                </c:pt>
                <c:pt idx="21">
                  <c:v>200</c:v>
                </c:pt>
                <c:pt idx="22">
                  <c:v>221</c:v>
                </c:pt>
                <c:pt idx="23">
                  <c:v>450</c:v>
                </c:pt>
                <c:pt idx="24">
                  <c:v>200</c:v>
                </c:pt>
                <c:pt idx="25">
                  <c:v>174</c:v>
                </c:pt>
                <c:pt idx="26">
                  <c:v>208</c:v>
                </c:pt>
                <c:pt idx="27">
                  <c:v>148</c:v>
                </c:pt>
                <c:pt idx="28">
                  <c:v>229</c:v>
                </c:pt>
                <c:pt idx="29">
                  <c:v>172.7</c:v>
                </c:pt>
                <c:pt idx="30">
                  <c:v>173</c:v>
                </c:pt>
                <c:pt idx="31">
                  <c:v>97.9</c:v>
                </c:pt>
                <c:pt idx="32">
                  <c:v>141.30000000000001</c:v>
                </c:pt>
                <c:pt idx="33">
                  <c:v>140.5</c:v>
                </c:pt>
                <c:pt idx="34">
                  <c:v>77.8</c:v>
                </c:pt>
                <c:pt idx="35">
                  <c:v>151.69999999999999</c:v>
                </c:pt>
                <c:pt idx="36">
                  <c:v>143.19999999999999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120</c:v>
                </c:pt>
                <c:pt idx="42">
                  <c:v>224</c:v>
                </c:pt>
                <c:pt idx="43">
                  <c:v>131</c:v>
                </c:pt>
                <c:pt idx="44">
                  <c:v>121</c:v>
                </c:pt>
                <c:pt idx="45">
                  <c:v>101</c:v>
                </c:pt>
                <c:pt idx="46">
                  <c:v>166</c:v>
                </c:pt>
                <c:pt idx="47">
                  <c:v>123</c:v>
                </c:pt>
                <c:pt idx="48">
                  <c:v>141</c:v>
                </c:pt>
                <c:pt idx="49">
                  <c:v>200.5</c:v>
                </c:pt>
                <c:pt idx="50">
                  <c:v>195.3</c:v>
                </c:pt>
                <c:pt idx="51">
                  <c:v>148</c:v>
                </c:pt>
                <c:pt idx="52">
                  <c:v>215</c:v>
                </c:pt>
                <c:pt idx="53">
                  <c:v>160</c:v>
                </c:pt>
                <c:pt idx="54">
                  <c:v>207</c:v>
                </c:pt>
                <c:pt idx="55">
                  <c:v>0</c:v>
                </c:pt>
                <c:pt idx="56">
                  <c:v>148</c:v>
                </c:pt>
                <c:pt idx="57">
                  <c:v>450</c:v>
                </c:pt>
                <c:pt idx="58">
                  <c:v>216</c:v>
                </c:pt>
                <c:pt idx="59">
                  <c:v>173</c:v>
                </c:pt>
                <c:pt idx="60">
                  <c:v>103</c:v>
                </c:pt>
                <c:pt idx="61">
                  <c:v>155</c:v>
                </c:pt>
                <c:pt idx="62">
                  <c:v>56</c:v>
                </c:pt>
                <c:pt idx="63">
                  <c:v>60</c:v>
                </c:pt>
                <c:pt idx="64">
                  <c:v>69</c:v>
                </c:pt>
                <c:pt idx="65">
                  <c:v>47</c:v>
                </c:pt>
                <c:pt idx="66">
                  <c:v>56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69</c:v>
                </c:pt>
                <c:pt idx="71">
                  <c:v>71</c:v>
                </c:pt>
                <c:pt idx="72">
                  <c:v>71</c:v>
                </c:pt>
                <c:pt idx="73">
                  <c:v>130</c:v>
                </c:pt>
                <c:pt idx="74">
                  <c:v>70</c:v>
                </c:pt>
                <c:pt idx="75">
                  <c:v>65</c:v>
                </c:pt>
                <c:pt idx="76">
                  <c:v>178</c:v>
                </c:pt>
                <c:pt idx="77">
                  <c:v>183</c:v>
                </c:pt>
                <c:pt idx="78">
                  <c:v>203</c:v>
                </c:pt>
                <c:pt idx="79">
                  <c:v>218</c:v>
                </c:pt>
                <c:pt idx="80">
                  <c:v>220</c:v>
                </c:pt>
                <c:pt idx="81">
                  <c:v>280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461</c:v>
                </c:pt>
                <c:pt idx="86">
                  <c:v>627</c:v>
                </c:pt>
                <c:pt idx="87">
                  <c:v>850</c:v>
                </c:pt>
                <c:pt idx="88">
                  <c:v>560</c:v>
                </c:pt>
                <c:pt idx="89">
                  <c:v>65</c:v>
                </c:pt>
                <c:pt idx="90">
                  <c:v>65</c:v>
                </c:pt>
                <c:pt idx="91">
                  <c:v>88.3</c:v>
                </c:pt>
                <c:pt idx="92">
                  <c:v>68.5</c:v>
                </c:pt>
                <c:pt idx="93">
                  <c:v>68.7</c:v>
                </c:pt>
                <c:pt idx="94">
                  <c:v>173</c:v>
                </c:pt>
              </c:numCache>
            </c:numRef>
          </c:xVal>
          <c:yVal>
            <c:numRef>
              <c:f>Seitenverhältnis!$I$129:$I$223</c:f>
              <c:numCache>
                <c:formatCode>General</c:formatCode>
                <c:ptCount val="95"/>
                <c:pt idx="0">
                  <c:v>116</c:v>
                </c:pt>
                <c:pt idx="1">
                  <c:v>115</c:v>
                </c:pt>
                <c:pt idx="2">
                  <c:v>142</c:v>
                </c:pt>
                <c:pt idx="3">
                  <c:v>180</c:v>
                </c:pt>
                <c:pt idx="4">
                  <c:v>173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130</c:v>
                </c:pt>
                <c:pt idx="11">
                  <c:v>238</c:v>
                </c:pt>
                <c:pt idx="12">
                  <c:v>174</c:v>
                </c:pt>
                <c:pt idx="13">
                  <c:v>170</c:v>
                </c:pt>
                <c:pt idx="14">
                  <c:v>165</c:v>
                </c:pt>
                <c:pt idx="15">
                  <c:v>174</c:v>
                </c:pt>
                <c:pt idx="16">
                  <c:v>174</c:v>
                </c:pt>
                <c:pt idx="17">
                  <c:v>148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142</c:v>
                </c:pt>
                <c:pt idx="23">
                  <c:v>285</c:v>
                </c:pt>
                <c:pt idx="24">
                  <c:v>172</c:v>
                </c:pt>
                <c:pt idx="25">
                  <c:v>172</c:v>
                </c:pt>
                <c:pt idx="26">
                  <c:v>174</c:v>
                </c:pt>
                <c:pt idx="27">
                  <c:v>98</c:v>
                </c:pt>
                <c:pt idx="28">
                  <c:v>142</c:v>
                </c:pt>
                <c:pt idx="29">
                  <c:v>81.5</c:v>
                </c:pt>
                <c:pt idx="30">
                  <c:v>81.5</c:v>
                </c:pt>
                <c:pt idx="31">
                  <c:v>71</c:v>
                </c:pt>
                <c:pt idx="32">
                  <c:v>137.69999999999999</c:v>
                </c:pt>
                <c:pt idx="33">
                  <c:v>95.7</c:v>
                </c:pt>
                <c:pt idx="34">
                  <c:v>49.8</c:v>
                </c:pt>
                <c:pt idx="35">
                  <c:v>106.7</c:v>
                </c:pt>
                <c:pt idx="36">
                  <c:v>105.9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51.5</c:v>
                </c:pt>
                <c:pt idx="42">
                  <c:v>67.5</c:v>
                </c:pt>
                <c:pt idx="43">
                  <c:v>68.5</c:v>
                </c:pt>
                <c:pt idx="44">
                  <c:v>90.5</c:v>
                </c:pt>
                <c:pt idx="45">
                  <c:v>100.5</c:v>
                </c:pt>
                <c:pt idx="46">
                  <c:v>101</c:v>
                </c:pt>
                <c:pt idx="47">
                  <c:v>103.5</c:v>
                </c:pt>
                <c:pt idx="48">
                  <c:v>137.69999999999999</c:v>
                </c:pt>
                <c:pt idx="49">
                  <c:v>130.30000000000001</c:v>
                </c:pt>
                <c:pt idx="50">
                  <c:v>130.1</c:v>
                </c:pt>
                <c:pt idx="51">
                  <c:v>97.5</c:v>
                </c:pt>
                <c:pt idx="52">
                  <c:v>135</c:v>
                </c:pt>
                <c:pt idx="53">
                  <c:v>116</c:v>
                </c:pt>
                <c:pt idx="54">
                  <c:v>174</c:v>
                </c:pt>
                <c:pt idx="55">
                  <c:v>0</c:v>
                </c:pt>
                <c:pt idx="56">
                  <c:v>98</c:v>
                </c:pt>
                <c:pt idx="57">
                  <c:v>275</c:v>
                </c:pt>
                <c:pt idx="58">
                  <c:v>68</c:v>
                </c:pt>
                <c:pt idx="59">
                  <c:v>124</c:v>
                </c:pt>
                <c:pt idx="60">
                  <c:v>69</c:v>
                </c:pt>
                <c:pt idx="61">
                  <c:v>110</c:v>
                </c:pt>
                <c:pt idx="62">
                  <c:v>51</c:v>
                </c:pt>
                <c:pt idx="63">
                  <c:v>51</c:v>
                </c:pt>
                <c:pt idx="64">
                  <c:v>42</c:v>
                </c:pt>
                <c:pt idx="65">
                  <c:v>41.5</c:v>
                </c:pt>
                <c:pt idx="66">
                  <c:v>51</c:v>
                </c:pt>
                <c:pt idx="67">
                  <c:v>51</c:v>
                </c:pt>
                <c:pt idx="68">
                  <c:v>68</c:v>
                </c:pt>
                <c:pt idx="69">
                  <c:v>51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80</c:v>
                </c:pt>
                <c:pt idx="74">
                  <c:v>45.5</c:v>
                </c:pt>
                <c:pt idx="75">
                  <c:v>48</c:v>
                </c:pt>
                <c:pt idx="76">
                  <c:v>132</c:v>
                </c:pt>
                <c:pt idx="77">
                  <c:v>116</c:v>
                </c:pt>
                <c:pt idx="78">
                  <c:v>115</c:v>
                </c:pt>
                <c:pt idx="79">
                  <c:v>143</c:v>
                </c:pt>
                <c:pt idx="80">
                  <c:v>145</c:v>
                </c:pt>
                <c:pt idx="81">
                  <c:v>209</c:v>
                </c:pt>
                <c:pt idx="82">
                  <c:v>248.7</c:v>
                </c:pt>
                <c:pt idx="83">
                  <c:v>275</c:v>
                </c:pt>
                <c:pt idx="84">
                  <c:v>306</c:v>
                </c:pt>
                <c:pt idx="85">
                  <c:v>285</c:v>
                </c:pt>
                <c:pt idx="86">
                  <c:v>306</c:v>
                </c:pt>
                <c:pt idx="87">
                  <c:v>375</c:v>
                </c:pt>
                <c:pt idx="88">
                  <c:v>356</c:v>
                </c:pt>
                <c:pt idx="89">
                  <c:v>48</c:v>
                </c:pt>
                <c:pt idx="90">
                  <c:v>61</c:v>
                </c:pt>
                <c:pt idx="91">
                  <c:v>54.5</c:v>
                </c:pt>
                <c:pt idx="92">
                  <c:v>45.3</c:v>
                </c:pt>
                <c:pt idx="93">
                  <c:v>60.5</c:v>
                </c:pt>
                <c:pt idx="9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9-4EA3-A8C7-E3F44556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20040"/>
        <c:axId val="826526600"/>
      </c:scatterChart>
      <c:valAx>
        <c:axId val="82652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526600"/>
        <c:crosses val="autoZero"/>
        <c:crossBetween val="midCat"/>
      </c:valAx>
      <c:valAx>
        <c:axId val="8265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520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1E58F1C1-4CDC-4900-8FF9-890964C5F21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4E4D9A91-D9C3-46AE-ADA6-C8B52684606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753034</xdr:colOff>
      <xdr:row>1</xdr:row>
      <xdr:rowOff>134468</xdr:rowOff>
    </xdr:from>
    <xdr:to>
      <xdr:col>23</xdr:col>
      <xdr:colOff>932329</xdr:colOff>
      <xdr:row>37</xdr:row>
      <xdr:rowOff>8965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681317</xdr:colOff>
      <xdr:row>0</xdr:row>
      <xdr:rowOff>170330</xdr:rowOff>
    </xdr:from>
    <xdr:to>
      <xdr:col>33</xdr:col>
      <xdr:colOff>744069</xdr:colOff>
      <xdr:row>37</xdr:row>
      <xdr:rowOff>17930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</xdr:row>
      <xdr:rowOff>87630</xdr:rowOff>
    </xdr:from>
    <xdr:to>
      <xdr:col>20</xdr:col>
      <xdr:colOff>434340</xdr:colOff>
      <xdr:row>23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24</xdr:row>
      <xdr:rowOff>11430</xdr:rowOff>
    </xdr:from>
    <xdr:to>
      <xdr:col>19</xdr:col>
      <xdr:colOff>388620</xdr:colOff>
      <xdr:row>39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487680</xdr:colOff>
      <xdr:row>40</xdr:row>
      <xdr:rowOff>49530</xdr:rowOff>
    </xdr:from>
    <xdr:to>
      <xdr:col>19</xdr:col>
      <xdr:colOff>396240</xdr:colOff>
      <xdr:row>55</xdr:row>
      <xdr:rowOff>49530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106680</xdr:rowOff>
    </xdr:from>
    <xdr:to>
      <xdr:col>18</xdr:col>
      <xdr:colOff>403860</xdr:colOff>
      <xdr:row>22</xdr:row>
      <xdr:rowOff>121920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23</xdr:row>
      <xdr:rowOff>3810</xdr:rowOff>
    </xdr:from>
    <xdr:to>
      <xdr:col>13</xdr:col>
      <xdr:colOff>441960</xdr:colOff>
      <xdr:row>44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5410" y="4385310"/>
              <a:ext cx="3276600" cy="4027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53340</xdr:colOff>
      <xdr:row>23</xdr:row>
      <xdr:rowOff>76200</xdr:rowOff>
    </xdr:from>
    <xdr:to>
      <xdr:col>18</xdr:col>
      <xdr:colOff>411480</xdr:colOff>
      <xdr:row>44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5390" y="4457700"/>
              <a:ext cx="3406140" cy="3970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, Steffen" refreshedDate="44629.410212268522" createdVersion="6" refreshedVersion="6" minRefreshableVersion="3" recordCount="331" xr:uid="{00000000-000A-0000-FFFF-FFFF00000000}">
  <cacheSource type="worksheet">
    <worksheetSource ref="A1:P332" sheet="EnDensity"/>
  </cacheSource>
  <cacheFields count="16">
    <cacheField name="Index #" numFmtId="0">
      <sharedItems count="331">
        <s v="ISI-047"/>
        <s v="SDL-12800"/>
        <s v="SDL-22408"/>
        <s v="SDL-18653"/>
        <s v="SDL-23465"/>
        <s v="SDL-12801"/>
        <s v="SDL-12802"/>
        <s v="SDL-09564"/>
        <s v="SDL-2506"/>
        <s v="SDL-26945"/>
        <s v="SDL-26944"/>
        <s v="SDL-22470a"/>
        <s v="SDL-22470b"/>
        <s v="SDL-18654"/>
        <s v="SDL-2507"/>
        <s v="SDL-23543a"/>
        <s v="SDL-23543b"/>
        <s v="SDL-23544a"/>
        <s v="SDL-23544b"/>
        <s v="SDL-2508"/>
        <s v="SDL-16835"/>
        <s v="SDL-23547a"/>
        <s v="SDL-23547b"/>
        <s v="SDL-16776"/>
        <s v="SDL-16777"/>
        <s v="SDL-23220"/>
        <s v="SDL-25591a"/>
        <s v="SDL-25591b"/>
        <s v="SDL-14857"/>
        <s v="SDL-25474"/>
        <s v="ISI-072"/>
        <s v="SDL-2495"/>
        <s v="SDL-2494"/>
        <s v="SDL-2505"/>
        <s v="SDL-14876"/>
        <s v="SDL-22176a"/>
        <s v="SDL-22176b"/>
        <s v="ISI-151"/>
        <s v="SDL-2504"/>
        <s v="SDL-14721"/>
        <s v="SDL-18452"/>
        <s v="SDL-2503"/>
        <s v="SDL-09565"/>
        <s v="ISI-071"/>
        <s v="SDL-12690"/>
        <s v="SDL-01248"/>
        <s v="SDL-22254"/>
        <s v="SDL-2496"/>
        <s v="SDL-23256"/>
        <s v="SDL-09566"/>
        <s v="SDL-16572"/>
        <s v="ISI-049"/>
        <s v="SDL-26918"/>
        <s v="ISI-086"/>
        <s v="SDL-26913"/>
        <s v="ISI-088"/>
        <s v="SDL-26914"/>
        <s v="ISI-069"/>
        <s v="ISI-076"/>
        <s v="ISI-083"/>
        <s v="ISI-135"/>
        <s v="ISI-136"/>
        <s v="SDL-26925"/>
        <s v="ISI-090"/>
        <s v="ISI-070"/>
        <s v="SDL-26865"/>
        <s v="ISI-087"/>
        <s v="ISI-143"/>
        <s v="ISI-048"/>
        <s v="ISI-089"/>
        <s v="ISI-125"/>
        <s v="ISI-137"/>
        <s v="ISI-081"/>
        <s v="ISI-082"/>
        <s v="TUM-04"/>
        <s v="ISI-133"/>
        <s v="SDL-26864"/>
        <s v="ISI-134"/>
        <s v="SDL-25565"/>
        <s v="ISI-080"/>
        <s v="SDL-25608"/>
        <s v="ISI-085"/>
        <s v="ISI-119"/>
        <s v="SDL-26916"/>
        <s v="SDL-26917"/>
        <s v="ISI-077a"/>
        <s v="ISI-077b"/>
        <s v="ISI-055"/>
        <s v="ISI-109"/>
        <s v="SDL-21778"/>
        <s v="SDL-20393"/>
        <s v="SDL-23541"/>
        <s v="ISI-046"/>
        <s v="SDL-02948"/>
        <s v="ISI-146"/>
        <s v="SDL-02946"/>
        <s v="ISI-073"/>
        <s v="ISI-056"/>
        <s v="ISI-062"/>
        <s v="SDL-21241"/>
        <s v="SDL-02949"/>
        <s v="SDL-20391"/>
        <s v="SDL-20392"/>
        <s v="SDL-02945"/>
        <s v="SDL-02950"/>
        <s v="ISI-043"/>
        <s v="ISI-002"/>
        <s v="ISI-105"/>
        <s v="SDL-23257"/>
        <s v="ISI-054"/>
        <s v="SDL-21240"/>
        <s v="ISI-057"/>
        <s v="ISI-014"/>
        <s v="SDL-02929"/>
        <s v="ISI-064"/>
        <s v="SDL-05872"/>
        <s v="ISI-03"/>
        <s v="SDL-07239"/>
        <s v="ISI-013"/>
        <s v="SDL-07227"/>
        <s v="SDL-02933"/>
        <s v="SDL-02926"/>
        <s v="SDL-07234"/>
        <s v="SDL-07238"/>
        <s v="ISI-016"/>
        <s v="SDL-20371a"/>
        <s v="SDL-20371b"/>
        <s v="SDL-07237"/>
        <s v="ISI-05"/>
        <s v="SDL-21237"/>
        <s v="SDL-07236"/>
        <s v="SDL-20110"/>
        <s v="ISI-059"/>
        <s v="ISI-044"/>
        <s v="ISI-042"/>
        <s v="ISI-106"/>
        <s v="SDL-20132a"/>
        <s v="SDL-20132b"/>
        <s v="ISI-061"/>
        <s v="ISI-074"/>
        <s v="ISI-015"/>
        <s v="SDL-02927"/>
        <s v="ISI-04"/>
        <s v="TUM-03"/>
        <s v="SDL-02928"/>
        <s v="SDL-06597"/>
        <s v="SDL-07240"/>
        <s v="SDL-06638"/>
        <s v="ISI-075"/>
        <s v="ISI-08"/>
        <s v="ISI-058"/>
        <s v="ISI-017"/>
        <s v="SDL-20231"/>
        <s v="SDL-06600"/>
        <s v="ISI-063"/>
        <s v="SDL-21239"/>
        <s v="ISI-010"/>
        <s v="SDL-20133a"/>
        <s v="SDL-20133b"/>
        <s v="ISI-110"/>
        <s v="SDL-20131a"/>
        <s v="SDL-20131b"/>
        <s v="SDL-20149a"/>
        <s v="SDL-20149b"/>
        <s v="SDL-20153a"/>
        <s v="SDL-20153b"/>
        <s v="SDL-20209a"/>
        <s v="SDL-20209b"/>
        <s v="SDL-20211a"/>
        <s v="SDL-20211b"/>
        <s v="SDL-20224a"/>
        <s v="SDL-20224b"/>
        <s v="SDL-20382"/>
        <s v="SDL-21236"/>
        <s v="SDL-20228a"/>
        <s v="SDL-20228b"/>
        <s v="SDL-21235"/>
        <s v="SDL-20232"/>
        <s v="SDL-26910"/>
        <s v="ISI-011"/>
        <s v="ISI-152"/>
        <s v="ISI-060"/>
        <s v="ISI-06"/>
        <s v="ISI-108"/>
        <s v="SDL-20223a"/>
        <s v="SDL-20223b"/>
        <s v="ISI-012"/>
        <s v="SDL-20112a"/>
        <s v="SDL-20112b"/>
        <s v="ISI-078a"/>
        <s v="ISI-078b"/>
        <s v="SDL-21238"/>
        <s v="SDL-06646"/>
        <s v="ISI-138"/>
        <s v="SDL-21234"/>
        <s v="SDL-20226"/>
        <s v="ISI-065"/>
        <s v="SDL-20180a"/>
        <s v="SDL-20180b"/>
        <s v="ISI-132"/>
        <s v="ISI-045"/>
        <s v="ISI-066"/>
        <s v="ISI-09"/>
        <s v="SDL-23011"/>
        <s v="ISI-122"/>
        <s v="ISI-079a"/>
        <s v="ISI-079b"/>
        <s v="ISI-067"/>
        <s v="ISI-084"/>
        <s v="ISI-07"/>
        <s v="ISI-107"/>
        <s v="ISI-126"/>
        <s v="SDL-25622"/>
        <s v="TUM-02"/>
        <s v="ISI-142"/>
        <s v="ISI-001"/>
        <s v="ISI-140"/>
        <s v="ISI-144"/>
        <s v="ISI-100"/>
        <s v="ISI-141"/>
        <s v="ISI-147"/>
        <s v="ISI-145"/>
        <s v="SDL-26901"/>
        <s v="SDL-25621"/>
        <s v="SDL-26872"/>
        <s v="ISI-068"/>
        <s v="ISI-120"/>
        <s v="ISI-121"/>
        <s v="ISI-099"/>
        <s v="ISI-091"/>
        <s v="SDL-23077"/>
        <s v="SDL-23071"/>
        <s v="SDL-14955"/>
        <s v="ISI-018"/>
        <s v="SDL-16819"/>
        <s v="SDL-23066"/>
        <s v="SDL-14956"/>
        <s v="ISI-094"/>
        <s v="ISI-020"/>
        <s v="ISI-148"/>
        <s v="SDL-23067"/>
        <s v="ISI-101"/>
        <s v="SDL-23069"/>
        <s v="SDL-23070"/>
        <s v="SDL-23076"/>
        <s v="SDL-14960"/>
        <s v="ISI-029"/>
        <s v="ISI-019"/>
        <s v="ISI-097"/>
        <s v="SDL-23072"/>
        <s v="SDL-23074"/>
        <s v="SDL-22152"/>
        <s v="ISI-040"/>
        <s v="SDL-14961"/>
        <s v="SDL-23068"/>
        <s v="ISI-021"/>
        <s v="SDL-23073"/>
        <s v="ISI-028"/>
        <s v="SDL-03609"/>
        <s v="SDL-23075"/>
        <s v="ISI-096"/>
        <s v="SDL-14957"/>
        <s v="ISI-092"/>
        <s v="SDL-03617"/>
        <s v="SDL-14959"/>
        <s v="ISI-118"/>
        <s v="ISI-149"/>
        <s v="ISI-035"/>
        <s v="ISI-098"/>
        <s v="SDL-14963"/>
        <s v="ISI-024"/>
        <s v="ISI-112"/>
        <s v="ISI-113"/>
        <s v="ISI-115"/>
        <s v="ISI-116"/>
        <s v="ISI-111"/>
        <s v="ISI-117"/>
        <s v="SDL-14958"/>
        <s v="ISI-128"/>
        <s v="ISI-131"/>
        <s v="ISI-102"/>
        <s v="SDL-14962"/>
        <s v="SDL-14965"/>
        <s v="ISI-032a"/>
        <s v="ISI-032b"/>
        <s v="ISI-032c"/>
        <s v="ISI-093"/>
        <s v="ISI-095"/>
        <s v="ISI-051"/>
        <s v="ISI-150"/>
        <s v="ISI-030"/>
        <s v="ISI-050"/>
        <s v="SDL-18449"/>
        <s v="ISI-130"/>
        <s v="SDL-14964"/>
        <s v="SDL-2524"/>
        <s v="ISI-124"/>
        <s v="SDL-25567"/>
        <s v="SDL-25566"/>
        <s v="ISI-114"/>
        <s v="SDL-2500"/>
        <s v="ISI-039"/>
        <s v="ISI-129"/>
        <s v="ISI-038"/>
        <s v="SDL-2502"/>
        <s v="TUM-001a"/>
        <s v="TUM-001b"/>
        <s v="TUM-001c"/>
        <s v="TUM-001d"/>
        <s v="ISI-034a"/>
        <s v="ISI-034b"/>
        <s v="ISI-031"/>
        <s v="ISI-036"/>
        <s v="ISI-037"/>
        <s v="ISI-052"/>
        <s v="ISI-023"/>
        <s v="ISI-026a"/>
        <s v="ISI-026b"/>
        <s v="ISI-033"/>
        <s v="ISI-123"/>
        <s v="ISI-025"/>
        <s v="ISI-104"/>
        <s v="SDL-18448"/>
        <s v="ISI-022"/>
        <s v="ISI-027a"/>
        <s v="ISI-027b"/>
        <s v="ISI-139"/>
        <s v="ISI-103"/>
        <s v="ISI-127"/>
        <s v="ISI-053"/>
        <s v="ISI-041"/>
      </sharedItems>
    </cacheField>
    <cacheField name="Format" numFmtId="0">
      <sharedItems count="3">
        <s v="Cylindrical"/>
        <s v="Pouch"/>
        <s v="Prismatic"/>
      </sharedItems>
    </cacheField>
    <cacheField name="vol. Energy Density (Wh/l)" numFmtId="0">
      <sharedItems containsMixedTypes="1" containsNumber="1" minValue="100" maxValue="840"/>
    </cacheField>
    <cacheField name="grav. Energy Density (Wh/kg)" numFmtId="0">
      <sharedItems containsMixedTypes="1" containsNumber="1" minValue="50" maxValue="350"/>
    </cacheField>
    <cacheField name="Max Capacity (AH)" numFmtId="0">
      <sharedItems containsSemiMixedTypes="0" containsString="0" containsNumber="1" minValue="3.3" maxValue="1000"/>
    </cacheField>
    <cacheField name="Open Circuit Voltage (V)" numFmtId="0">
      <sharedItems containsSemiMixedTypes="0" containsString="0" containsNumber="1" minValue="2.7" maxValue="4.47"/>
    </cacheField>
    <cacheField name="Nominal Voltage (V)" numFmtId="0">
      <sharedItems containsSemiMixedTypes="0" containsString="0" containsNumber="1" minValue="2.2000000000000002" maxValue="3.85"/>
    </cacheField>
    <cacheField name="Weight (gr)" numFmtId="0">
      <sharedItems containsMixedTypes="1" containsNumber="1" minValue="33" maxValue="41000"/>
    </cacheField>
    <cacheField name="CALC WH/KG" numFmtId="0">
      <sharedItems containsString="0" containsBlank="1" containsNumber="1" minValue="49.500000000000007" maxValue="528.57142857142856"/>
    </cacheField>
    <cacheField name="Volume" numFmtId="0">
      <sharedItems containsSemiMixedTypes="0" containsString="0" containsNumber="1" minValue="0" maxValue="25916.799999999999"/>
    </cacheField>
    <cacheField name="CalcVOL" numFmtId="0">
      <sharedItems containsSemiMixedTypes="0" containsString="0" containsNumber="1" minValue="12.375" maxValue="25916.799999999999"/>
    </cacheField>
    <cacheField name="CALC WH/L" numFmtId="0">
      <sharedItems containsSemiMixedTypes="0" containsString="0" containsNumber="1" minValue="5.9560536305404099" maxValue="1047.2727272727273"/>
    </cacheField>
    <cacheField name="Datenblatt" numFmtId="0">
      <sharedItems containsMixedTypes="1" containsNumber="1" containsInteger="1" minValue="0" maxValue="0" count="3">
        <n v="0"/>
        <s v="x"/>
        <s v="(x)"/>
      </sharedItems>
    </cacheField>
    <cacheField name="Sekundär" numFmtId="0">
      <sharedItems containsMixedTypes="1" containsNumber="1" containsInteger="1" minValue="0" maxValue="0" count="2">
        <s v="x"/>
        <n v="0"/>
      </sharedItems>
    </cacheField>
    <cacheField name="DELTA WH/L" numFmtId="0">
      <sharedItems containsMixedTypes="1" containsNumber="1" minValue="-0.19036087369420729" maxValue="0.40692951999999982"/>
    </cacheField>
    <cacheField name="DELTA WH/kg" numFmtId="0">
      <sharedItems containsMixedTypes="1" containsNumber="1" minValue="-8.9298433048433101E-2" maxValue="0.25523255813953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x v="0"/>
    <e v="#N/A"/>
    <e v="#N/A"/>
    <n v="50"/>
    <n v="3.65"/>
    <n v="3.2"/>
    <n v="1550"/>
    <n v="103.2258064516129"/>
    <n v="0"/>
    <n v="902.81518882536693"/>
    <n v="177.22342510450284"/>
    <x v="0"/>
    <x v="0"/>
    <s v=""/>
    <s v=""/>
  </r>
  <r>
    <x v="1"/>
    <x v="0"/>
    <n v="100"/>
    <n v="50"/>
    <n v="4.4000000000000004"/>
    <n v="4.0999999999999996"/>
    <n v="3.6"/>
    <n v="320"/>
    <n v="49.500000000000007"/>
    <n v="161.04660000000001"/>
    <n v="161.128247114468"/>
    <n v="98.306785331978574"/>
    <x v="1"/>
    <x v="1"/>
    <n v="1.7223782288307898E-2"/>
    <n v="1.0101010101009944E-2"/>
  </r>
  <r>
    <x v="2"/>
    <x v="0"/>
    <e v="#N/A"/>
    <e v="#N/A"/>
    <n v="5"/>
    <n v="4.0999999999999996"/>
    <n v="3.65"/>
    <n v="350"/>
    <n v="52.142857142857146"/>
    <n v="158.80549999999999"/>
    <n v="158.88604845530381"/>
    <n v="114.86219323488244"/>
    <x v="1"/>
    <x v="1"/>
    <s v=""/>
    <s v=""/>
  </r>
  <r>
    <x v="3"/>
    <x v="0"/>
    <n v="128"/>
    <n v="54"/>
    <n v="10"/>
    <n v="3.65"/>
    <n v="3.3"/>
    <n v="600"/>
    <n v="55"/>
    <n v="270"/>
    <n v="300.14540592947867"/>
    <n v="109.94671032130869"/>
    <x v="1"/>
    <x v="1"/>
    <n v="0.16420036239312941"/>
    <n v="-1.8181818181818188E-2"/>
  </r>
  <r>
    <x v="4"/>
    <x v="0"/>
    <e v="#N/A"/>
    <e v="#N/A"/>
    <n v="40"/>
    <n v="2.7"/>
    <n v="2.4"/>
    <n v="1650"/>
    <n v="58.181818181818187"/>
    <n v="902.35749999999996"/>
    <n v="902.81518882536693"/>
    <n v="106.33405506270169"/>
    <x v="1"/>
    <x v="1"/>
    <s v=""/>
    <s v=""/>
  </r>
  <r>
    <x v="5"/>
    <x v="0"/>
    <e v="#N/A"/>
    <e v="#N/A"/>
    <n v="6"/>
    <n v="4.0999999999999996"/>
    <n v="3.65"/>
    <n v="340"/>
    <n v="64.411764705882348"/>
    <n v="158.66810000000001"/>
    <n v="158.74860377670925"/>
    <n v="137.9539692254796"/>
    <x v="1"/>
    <x v="1"/>
    <s v=""/>
    <s v=""/>
  </r>
  <r>
    <x v="6"/>
    <x v="0"/>
    <n v="122"/>
    <n v="65"/>
    <n v="8.5"/>
    <n v="4.0999999999999996"/>
    <n v="3.6"/>
    <n v="470"/>
    <n v="65.106382978723417"/>
    <n v="252.02269999999999"/>
    <n v="252.15050956242396"/>
    <n v="121.35609026966679"/>
    <x v="1"/>
    <x v="1"/>
    <n v="5.3059531573764751E-3"/>
    <n v="-1.6339869281047914E-3"/>
  </r>
  <r>
    <x v="7"/>
    <x v="0"/>
    <n v="175"/>
    <n v="74"/>
    <n v="12"/>
    <n v="4.0999999999999996"/>
    <n v="3.6"/>
    <n v="640"/>
    <n v="67.5"/>
    <n v="270"/>
    <n v="300.14540592947867"/>
    <n v="143.93023896607684"/>
    <x v="1"/>
    <x v="1"/>
    <n v="0.21586680642728617"/>
    <n v="9.6296296296296324E-2"/>
  </r>
  <r>
    <x v="8"/>
    <x v="0"/>
    <n v="131"/>
    <n v="67"/>
    <n v="7"/>
    <n v="4.0999999999999996"/>
    <n v="3.6"/>
    <n v="370"/>
    <n v="68.108108108108112"/>
    <n v="191.3398"/>
    <n v="191.43687533731102"/>
    <n v="131.63608085222714"/>
    <x v="1"/>
    <x v="1"/>
    <n v="-4.8321163020736968E-3"/>
    <n v="-1.6269841269841323E-2"/>
  </r>
  <r>
    <x v="9"/>
    <x v="0"/>
    <e v="#N/A"/>
    <e v="#N/A"/>
    <n v="36.200000000000003"/>
    <n v="2.7"/>
    <n v="2.2999999999999998"/>
    <n v="1220"/>
    <n v="68.245901639344268"/>
    <n v="547.11360000000002"/>
    <n v="547.39110396148556"/>
    <n v="152.10331223405885"/>
    <x v="1"/>
    <x v="1"/>
    <s v=""/>
    <s v=""/>
  </r>
  <r>
    <x v="10"/>
    <x v="0"/>
    <e v="#N/A"/>
    <e v="#N/A"/>
    <n v="40"/>
    <n v="2.7"/>
    <n v="2.2999999999999998"/>
    <n v="1250"/>
    <n v="73.599999999999994"/>
    <n v="547.11360000000002"/>
    <n v="547.39110396148556"/>
    <n v="168.06995826967827"/>
    <x v="1"/>
    <x v="1"/>
    <s v=""/>
    <s v=""/>
  </r>
  <r>
    <x v="11"/>
    <x v="0"/>
    <e v="#N/A"/>
    <e v="#N/A"/>
    <n v="7.5"/>
    <n v="4.2"/>
    <n v="3.6"/>
    <n v="320"/>
    <n v="84.375"/>
    <n v="130.67420000000001"/>
    <n v="130.74051987179283"/>
    <n v="206.51592961751126"/>
    <x v="0"/>
    <x v="0"/>
    <s v=""/>
    <s v=""/>
  </r>
  <r>
    <x v="12"/>
    <x v="0"/>
    <e v="#N/A"/>
    <e v="#N/A"/>
    <n v="7.5"/>
    <n v="4.2"/>
    <n v="3.6"/>
    <n v="320"/>
    <n v="84.375"/>
    <n v="130.67420000000001"/>
    <n v="130.74051987179283"/>
    <n v="206.51592961751126"/>
    <x v="0"/>
    <x v="0"/>
    <s v=""/>
    <s v=""/>
  </r>
  <r>
    <x v="13"/>
    <x v="0"/>
    <n v="189"/>
    <n v="89"/>
    <n v="25"/>
    <n v="3.65"/>
    <n v="3.3"/>
    <n v="940"/>
    <n v="87.765957446808514"/>
    <n v="451.34010000000001"/>
    <n v="446.59310367105701"/>
    <n v="184.73191664143175"/>
    <x v="1"/>
    <x v="1"/>
    <n v="2.3104201137330804E-2"/>
    <n v="1.4060606060606107E-2"/>
  </r>
  <r>
    <x v="14"/>
    <x v="0"/>
    <n v="187"/>
    <n v="89"/>
    <n v="20"/>
    <n v="4.0999999999999996"/>
    <n v="3.6"/>
    <n v="800"/>
    <n v="90"/>
    <n v="373.11680000000001"/>
    <n v="373.30603024811433"/>
    <n v="192.87124816104867"/>
    <x v="1"/>
    <x v="1"/>
    <n v="-3.0441282550036419E-2"/>
    <n v="-1.1111111111111072E-2"/>
  </r>
  <r>
    <x v="15"/>
    <x v="0"/>
    <e v="#N/A"/>
    <e v="#N/A"/>
    <n v="10"/>
    <n v="3.65"/>
    <n v="3.2"/>
    <n v="330"/>
    <n v="96.969696969696969"/>
    <n v="138.2919"/>
    <n v="138.36202364940164"/>
    <n v="231.27733431454757"/>
    <x v="1"/>
    <x v="1"/>
    <s v=""/>
    <s v=""/>
  </r>
  <r>
    <x v="16"/>
    <x v="0"/>
    <e v="#N/A"/>
    <e v="#N/A"/>
    <n v="10"/>
    <n v="3.65"/>
    <n v="3.2"/>
    <n v="330"/>
    <n v="96.969696969696969"/>
    <n v="138.2919"/>
    <n v="138.36202364940164"/>
    <n v="231.27733431454757"/>
    <x v="1"/>
    <x v="1"/>
    <s v=""/>
    <s v=""/>
  </r>
  <r>
    <x v="17"/>
    <x v="0"/>
    <e v="#N/A"/>
    <e v="#N/A"/>
    <n v="12"/>
    <n v="3.65"/>
    <n v="3.2"/>
    <n v="395"/>
    <n v="97.215189873417728"/>
    <n v="160.96270000000001"/>
    <n v="161.04432260831996"/>
    <n v="238.44367425105466"/>
    <x v="1"/>
    <x v="1"/>
    <s v=""/>
    <s v=""/>
  </r>
  <r>
    <x v="18"/>
    <x v="0"/>
    <e v="#N/A"/>
    <e v="#N/A"/>
    <n v="12"/>
    <n v="3.65"/>
    <n v="3.2"/>
    <n v="395"/>
    <n v="97.215189873417728"/>
    <n v="160.96270000000001"/>
    <n v="161.04432260831996"/>
    <n v="238.44367425105466"/>
    <x v="1"/>
    <x v="1"/>
    <s v=""/>
    <s v=""/>
  </r>
  <r>
    <x v="19"/>
    <x v="0"/>
    <n v="209"/>
    <n v="97"/>
    <n v="30"/>
    <n v="4.0999999999999996"/>
    <n v="3.6"/>
    <n v="1100"/>
    <n v="98.181818181818173"/>
    <n v="508.17129999999997"/>
    <n v="508.42907187166492"/>
    <n v="212.41900979899282"/>
    <x v="1"/>
    <x v="1"/>
    <n v="-1.609559239650038E-2"/>
    <n v="-1.2037037037036957E-2"/>
  </r>
  <r>
    <x v="20"/>
    <x v="0"/>
    <n v="264"/>
    <n v="99"/>
    <n v="27"/>
    <n v="4.2"/>
    <n v="3.6"/>
    <n v="980"/>
    <n v="99.183673469387756"/>
    <n v="449.334"/>
    <n v="449.56190872869939"/>
    <n v="216.21048872861255"/>
    <x v="1"/>
    <x v="1"/>
    <n v="0.22103234469523292"/>
    <n v="-1.8518518518518823E-3"/>
  </r>
  <r>
    <x v="21"/>
    <x v="0"/>
    <e v="#N/A"/>
    <e v="#N/A"/>
    <n v="15"/>
    <n v="3.65"/>
    <n v="3.2"/>
    <n v="475"/>
    <n v="101.05263157894737"/>
    <n v="207.24"/>
    <n v="207.34511513692635"/>
    <n v="231.49809904275685"/>
    <x v="1"/>
    <x v="1"/>
    <s v=""/>
    <s v=""/>
  </r>
  <r>
    <x v="22"/>
    <x v="0"/>
    <e v="#N/A"/>
    <e v="#N/A"/>
    <n v="15"/>
    <n v="3.65"/>
    <n v="3.2"/>
    <n v="475"/>
    <n v="101.05263157894737"/>
    <n v="207.24"/>
    <n v="207.34511513692635"/>
    <n v="231.49809904275685"/>
    <x v="1"/>
    <x v="1"/>
    <s v=""/>
    <s v=""/>
  </r>
  <r>
    <x v="23"/>
    <x v="0"/>
    <e v="#N/A"/>
    <e v="#N/A"/>
    <n v="3.8"/>
    <n v="3.65"/>
    <n v="3.2"/>
    <n v="120"/>
    <n v="101.33333333333334"/>
    <n v="53.895200000000003"/>
    <n v="53.922492655756059"/>
    <n v="225.50886283447727"/>
    <x v="1"/>
    <x v="1"/>
    <s v=""/>
    <s v=""/>
  </r>
  <r>
    <x v="24"/>
    <x v="0"/>
    <e v="#N/A"/>
    <e v="#N/A"/>
    <n v="4"/>
    <n v="3.65"/>
    <n v="3.2"/>
    <n v="125"/>
    <n v="102.4"/>
    <n v="53.895200000000003"/>
    <n v="53.922492655756059"/>
    <n v="237.37775035208134"/>
    <x v="1"/>
    <x v="1"/>
    <s v=""/>
    <s v=""/>
  </r>
  <r>
    <x v="25"/>
    <x v="0"/>
    <e v="#N/A"/>
    <e v="#N/A"/>
    <n v="5"/>
    <n v="3.65"/>
    <n v="3.2"/>
    <n v="145"/>
    <n v="110.3448275862069"/>
    <n v="54.369799999999998"/>
    <n v="57.003256221590725"/>
    <n v="280.68571973858207"/>
    <x v="1"/>
    <x v="1"/>
    <s v=""/>
    <s v=""/>
  </r>
  <r>
    <x v="26"/>
    <x v="0"/>
    <e v="#N/A"/>
    <e v="#N/A"/>
    <n v="10"/>
    <n v="4.2"/>
    <n v="3.6"/>
    <n v="320"/>
    <n v="112.5"/>
    <n v="130.67420000000001"/>
    <n v="130.74051987179283"/>
    <n v="275.35457282334835"/>
    <x v="1"/>
    <x v="1"/>
    <s v=""/>
    <s v=""/>
  </r>
  <r>
    <x v="27"/>
    <x v="0"/>
    <e v="#N/A"/>
    <e v="#N/A"/>
    <n v="10"/>
    <n v="4.2"/>
    <n v="3.6"/>
    <n v="320"/>
    <n v="112.5"/>
    <n v="130.67420000000001"/>
    <n v="130.74051987179283"/>
    <n v="275.35457282334835"/>
    <x v="1"/>
    <x v="1"/>
    <s v=""/>
    <s v=""/>
  </r>
  <r>
    <x v="28"/>
    <x v="0"/>
    <e v="#N/A"/>
    <e v="#N/A"/>
    <n v="4.5"/>
    <n v="4.0999999999999996"/>
    <n v="3.6"/>
    <n v="139"/>
    <n v="116.54676258992804"/>
    <n v="55.500900000000001"/>
    <n v="49.898288886569986"/>
    <n v="324.6604314794489"/>
    <x v="1"/>
    <x v="1"/>
    <s v=""/>
    <s v=""/>
  </r>
  <r>
    <x v="29"/>
    <x v="0"/>
    <e v="#N/A"/>
    <e v="#N/A"/>
    <n v="5.4"/>
    <n v="3.7"/>
    <n v="3.2"/>
    <n v="143"/>
    <n v="120.83916083916085"/>
    <n v="58.966799999999999"/>
    <n v="58.996659592146507"/>
    <n v="292.89793895890801"/>
    <x v="1"/>
    <x v="1"/>
    <s v=""/>
    <s v=""/>
  </r>
  <r>
    <x v="30"/>
    <x v="0"/>
    <e v="#N/A"/>
    <e v="#N/A"/>
    <n v="4.7"/>
    <n v="4.2"/>
    <n v="3.7"/>
    <n v="140"/>
    <n v="124.21428571428571"/>
    <n v="0"/>
    <n v="26.314309933696734"/>
    <n v="660.85715505430267"/>
    <x v="1"/>
    <x v="1"/>
    <s v=""/>
    <s v=""/>
  </r>
  <r>
    <x v="31"/>
    <x v="0"/>
    <e v="#N/A"/>
    <n v="126"/>
    <n v="39"/>
    <n v="4.0999999999999996"/>
    <n v="3.6"/>
    <n v="1130"/>
    <n v="124.24778761061948"/>
    <n v="572.26499999999999"/>
    <n v="572.55526111673976"/>
    <n v="245.21650491195732"/>
    <x v="1"/>
    <x v="1"/>
    <s v=""/>
    <n v="1.4102564102564052E-2"/>
  </r>
  <r>
    <x v="32"/>
    <x v="0"/>
    <e v="#N/A"/>
    <n v="118"/>
    <n v="28"/>
    <n v="4.0999999999999996"/>
    <n v="3.6"/>
    <n v="810"/>
    <n v="124.44444444444443"/>
    <n v="423.47609999999997"/>
    <n v="423.69089322638746"/>
    <n v="237.90929097487188"/>
    <x v="1"/>
    <x v="1"/>
    <s v=""/>
    <n v="-5.1785714285714213E-2"/>
  </r>
  <r>
    <x v="33"/>
    <x v="0"/>
    <n v="252"/>
    <n v="124"/>
    <n v="27"/>
    <n v="4.0999999999999996"/>
    <n v="3.6"/>
    <n v="770"/>
    <n v="126.23376623376623"/>
    <n v="377.274"/>
    <n v="377.46539681970597"/>
    <n v="257.50704784848659"/>
    <x v="1"/>
    <x v="1"/>
    <n v="-2.1386008245206756E-2"/>
    <n v="-1.7695473251028826E-2"/>
  </r>
  <r>
    <x v="34"/>
    <x v="0"/>
    <n v="280"/>
    <n v="120"/>
    <n v="33"/>
    <n v="4.0999999999999996"/>
    <n v="3.6"/>
    <n v="940"/>
    <n v="126.38297872340426"/>
    <n v="410"/>
    <n v="446.59310367105701"/>
    <n v="266.0139599636617"/>
    <x v="1"/>
    <x v="1"/>
    <n v="5.2576338618653073E-2"/>
    <n v="-5.0505050505050608E-2"/>
  </r>
  <r>
    <x v="35"/>
    <x v="0"/>
    <e v="#N/A"/>
    <e v="#N/A"/>
    <n v="55"/>
    <n v="4.2"/>
    <n v="3.6"/>
    <n v="1500"/>
    <n v="132"/>
    <n v="573.678"/>
    <n v="573.96897781085511"/>
    <n v="344.96637911543826"/>
    <x v="1"/>
    <x v="1"/>
    <s v=""/>
    <s v=""/>
  </r>
  <r>
    <x v="36"/>
    <x v="0"/>
    <e v="#N/A"/>
    <e v="#N/A"/>
    <n v="55"/>
    <n v="4.2"/>
    <n v="3.6"/>
    <n v="1500"/>
    <n v="132"/>
    <n v="573.678"/>
    <n v="573.96897781085511"/>
    <n v="344.96637911543826"/>
    <x v="1"/>
    <x v="1"/>
    <s v=""/>
    <s v=""/>
  </r>
  <r>
    <x v="37"/>
    <x v="0"/>
    <e v="#N/A"/>
    <e v="#N/A"/>
    <n v="3.8"/>
    <n v="3.65"/>
    <n v="3.2"/>
    <n v="92"/>
    <n v="132.17391304347825"/>
    <n v="0"/>
    <n v="35.960790088029952"/>
    <n v="338.14607438359997"/>
    <x v="1"/>
    <x v="1"/>
    <s v=""/>
    <s v=""/>
  </r>
  <r>
    <x v="38"/>
    <x v="0"/>
    <n v="285"/>
    <n v="136"/>
    <n v="41"/>
    <n v="4.0999999999999996"/>
    <n v="3.6"/>
    <n v="1070"/>
    <n v="137.94392523364485"/>
    <n v="513.83339999999998"/>
    <n v="514.09397603665479"/>
    <n v="287.10704050240838"/>
    <x v="1"/>
    <x v="1"/>
    <n v="-7.3388674088983308E-3"/>
    <n v="-1.4092140921409091E-2"/>
  </r>
  <r>
    <x v="39"/>
    <x v="0"/>
    <n v="335"/>
    <n v="135"/>
    <n v="3.5"/>
    <n v="4.2"/>
    <n v="3.75"/>
    <n v="95"/>
    <n v="138.15789473684211"/>
    <n v="38.298000000000002"/>
    <n v="38.317377277303983"/>
    <n v="342.53388234309432"/>
    <x v="1"/>
    <x v="1"/>
    <n v="-2.19945609221458E-2"/>
    <n v="-2.2857142857142909E-2"/>
  </r>
  <r>
    <x v="40"/>
    <x v="0"/>
    <n v="300"/>
    <n v="150"/>
    <n v="48"/>
    <n v="4.0999999999999996"/>
    <n v="3.6"/>
    <n v="1150"/>
    <n v="150.2608695652174"/>
    <n v="572.26499999999999"/>
    <n v="561.10415589440493"/>
    <n v="307.96421339021327"/>
    <x v="1"/>
    <x v="1"/>
    <n v="-2.5860840461102597E-2"/>
    <n v="-1.7361111111111605E-3"/>
  </r>
  <r>
    <x v="41"/>
    <x v="0"/>
    <n v="313"/>
    <n v="149"/>
    <n v="45"/>
    <n v="4.0999999999999996"/>
    <n v="3.6"/>
    <n v="1070"/>
    <n v="151.4018691588785"/>
    <n v="510"/>
    <n v="514.09397603665479"/>
    <n v="315.11748347825312"/>
    <x v="1"/>
    <x v="1"/>
    <n v="-6.7196635835004015E-3"/>
    <n v="-1.5864197530864099E-2"/>
  </r>
  <r>
    <x v="42"/>
    <x v="0"/>
    <n v="380"/>
    <n v="160"/>
    <n v="4.4000000000000004"/>
    <n v="4.2"/>
    <n v="3.7"/>
    <n v="103"/>
    <n v="158.0582524271845"/>
    <n v="45.828200000000002"/>
    <n v="45.851441106585455"/>
    <n v="355.05972346988614"/>
    <x v="1"/>
    <x v="1"/>
    <n v="7.0242482831847086E-2"/>
    <n v="1.2285012285011998E-2"/>
  </r>
  <r>
    <x v="43"/>
    <x v="0"/>
    <e v="#N/A"/>
    <e v="#N/A"/>
    <n v="6"/>
    <n v="4.2"/>
    <n v="3.7"/>
    <n v="140"/>
    <n v="158.57142857142858"/>
    <n v="0"/>
    <n v="52.276101755734153"/>
    <n v="424.66823757693237"/>
    <x v="1"/>
    <x v="1"/>
    <s v=""/>
    <s v=""/>
  </r>
  <r>
    <x v="44"/>
    <x v="0"/>
    <e v="#N/A"/>
    <e v="#N/A"/>
    <n v="6"/>
    <n v="4.2"/>
    <n v="3.7"/>
    <n v="140"/>
    <n v="158.57142857142858"/>
    <n v="52.249600000000001"/>
    <n v="55.166857870888897"/>
    <n v="402.41552368192356"/>
    <x v="1"/>
    <x v="1"/>
    <s v=""/>
    <s v=""/>
  </r>
  <r>
    <x v="45"/>
    <x v="0"/>
    <n v="380"/>
    <n v="160"/>
    <n v="5.4"/>
    <n v="4.2"/>
    <n v="3.7"/>
    <n v="125"/>
    <n v="159.84000000000003"/>
    <n v="52.819699999999997"/>
    <n v="54.594365598704861"/>
    <n v="365.97183209092896"/>
    <x v="1"/>
    <x v="1"/>
    <n v="3.8331277653045115E-2"/>
    <n v="1.0010010010008674E-3"/>
  </r>
  <r>
    <x v="46"/>
    <x v="0"/>
    <e v="#N/A"/>
    <e v="#N/A"/>
    <n v="44"/>
    <n v="3.65"/>
    <n v="3.3"/>
    <n v="900"/>
    <n v="161.33333333333331"/>
    <n v="476.12450000000001"/>
    <n v="476.36597724912747"/>
    <n v="304.80766245836236"/>
    <x v="1"/>
    <x v="1"/>
    <s v=""/>
    <s v=""/>
  </r>
  <r>
    <x v="47"/>
    <x v="0"/>
    <e v="#N/A"/>
    <n v="165"/>
    <n v="50"/>
    <n v="4.0999999999999996"/>
    <n v="3.6"/>
    <n v="1110"/>
    <n v="162.16216216216216"/>
    <n v="551.2663"/>
    <n v="551.54586024585808"/>
    <n v="326.35545468469815"/>
    <x v="1"/>
    <x v="1"/>
    <s v=""/>
    <n v="1.7500000000000071E-2"/>
  </r>
  <r>
    <x v="48"/>
    <x v="0"/>
    <e v="#N/A"/>
    <e v="#N/A"/>
    <n v="4"/>
    <n v="4.2"/>
    <n v="3.7"/>
    <n v="90"/>
    <n v="164.44444444444446"/>
    <n v="34.492899999999999"/>
    <n v="34.510395299683879"/>
    <n v="428.85628725717811"/>
    <x v="0"/>
    <x v="0"/>
    <s v=""/>
    <s v=""/>
  </r>
  <r>
    <x v="49"/>
    <x v="0"/>
    <n v="385"/>
    <n v="175"/>
    <n v="7"/>
    <n v="4.2"/>
    <n v="3.7"/>
    <n v="149"/>
    <n v="173.82550335570471"/>
    <n v="65.332599999999999"/>
    <n v="65.365720334511977"/>
    <n v="396.2321514618917"/>
    <x v="1"/>
    <x v="1"/>
    <n v="-2.834740043293027E-2"/>
    <n v="6.7567567567565767E-3"/>
  </r>
  <r>
    <x v="50"/>
    <x v="0"/>
    <n v="392"/>
    <n v="178"/>
    <n v="52"/>
    <n v="4.0999999999999996"/>
    <n v="3.6"/>
    <n v="1000"/>
    <n v="187.20000000000002"/>
    <n v="476.12450000000001"/>
    <n v="476.36597724912747"/>
    <n v="392.97516812813672"/>
    <x v="1"/>
    <x v="1"/>
    <n v="-2.4815006321690092E-3"/>
    <n v="-4.9145299145299193E-2"/>
  </r>
  <r>
    <x v="51"/>
    <x v="0"/>
    <e v="#N/A"/>
    <e v="#N/A"/>
    <n v="5"/>
    <n v="4.2"/>
    <n v="3.6"/>
    <n v="95"/>
    <n v="189.4736842105263"/>
    <n v="0"/>
    <n v="34.510395299683879"/>
    <n v="521.58197098845983"/>
    <x v="0"/>
    <x v="0"/>
    <s v=""/>
    <s v=""/>
  </r>
  <r>
    <x v="52"/>
    <x v="0"/>
    <n v="578"/>
    <e v="#N/A"/>
    <n v="4"/>
    <n v="4.2"/>
    <n v="3.6"/>
    <n v="72.7"/>
    <n v="198.07427785419532"/>
    <n v="25.518899999999999"/>
    <n v="25.531860940402847"/>
    <n v="564.00119182901972"/>
    <x v="1"/>
    <x v="1"/>
    <n v="2.4820529413391856E-2"/>
    <s v=""/>
  </r>
  <r>
    <x v="53"/>
    <x v="0"/>
    <e v="#N/A"/>
    <e v="#N/A"/>
    <n v="3.3"/>
    <n v="4.2"/>
    <n v="3.65"/>
    <n v="60"/>
    <n v="200.75"/>
    <n v="0"/>
    <n v="21.991148575128555"/>
    <n v="547.72036844053684"/>
    <x v="0"/>
    <x v="0"/>
    <s v=""/>
    <s v=""/>
  </r>
  <r>
    <x v="54"/>
    <x v="0"/>
    <e v="#N/A"/>
    <e v="#N/A"/>
    <n v="4"/>
    <n v="4.2"/>
    <n v="3.6"/>
    <n v="70"/>
    <n v="205.71428571428569"/>
    <n v="24.849399999999999"/>
    <n v="24.861994469850035"/>
    <n v="579.19729720247415"/>
    <x v="1"/>
    <x v="1"/>
    <s v=""/>
    <s v=""/>
  </r>
  <r>
    <x v="55"/>
    <x v="0"/>
    <e v="#N/A"/>
    <e v="#N/A"/>
    <n v="4"/>
    <n v="4.2"/>
    <n v="3.6349999999999998"/>
    <n v="70"/>
    <n v="207.71428571428569"/>
    <n v="0"/>
    <n v="24.245241304079226"/>
    <n v="599.70531196790637"/>
    <x v="1"/>
    <x v="1"/>
    <s v=""/>
    <s v=""/>
  </r>
  <r>
    <x v="56"/>
    <x v="0"/>
    <e v="#N/A"/>
    <e v="#N/A"/>
    <n v="4.16"/>
    <n v="4.2"/>
    <n v="3.6"/>
    <n v="72"/>
    <n v="208.00000000000003"/>
    <n v="24.975899999999999"/>
    <n v="24.988550372599288"/>
    <n v="599.31447709834515"/>
    <x v="1"/>
    <x v="1"/>
    <s v=""/>
    <s v=""/>
  </r>
  <r>
    <x v="57"/>
    <x v="0"/>
    <e v="#N/A"/>
    <e v="#N/A"/>
    <n v="4"/>
    <n v="4.2"/>
    <n v="3.7"/>
    <n v="69"/>
    <n v="214.49275362318841"/>
    <n v="0"/>
    <n v="26.314309933696734"/>
    <n v="562.43162132281077"/>
    <x v="1"/>
    <x v="1"/>
    <s v=""/>
    <s v=""/>
  </r>
  <r>
    <x v="58"/>
    <x v="0"/>
    <e v="#N/A"/>
    <e v="#N/A"/>
    <n v="4"/>
    <n v="4.2"/>
    <n v="3.7"/>
    <n v="69"/>
    <n v="214.49275362318841"/>
    <n v="0"/>
    <n v="26.314309933696734"/>
    <n v="562.43162132281077"/>
    <x v="0"/>
    <x v="0"/>
    <s v=""/>
    <s v=""/>
  </r>
  <r>
    <x v="59"/>
    <x v="0"/>
    <e v="#N/A"/>
    <e v="#N/A"/>
    <n v="4"/>
    <n v="4.2"/>
    <n v="3.65"/>
    <n v="68"/>
    <n v="214.70588235294116"/>
    <n v="0"/>
    <n v="24.245241304079226"/>
    <n v="602.18002439693487"/>
    <x v="1"/>
    <x v="1"/>
    <s v=""/>
    <s v=""/>
  </r>
  <r>
    <x v="60"/>
    <x v="0"/>
    <n v="601"/>
    <n v="226"/>
    <n v="4.2"/>
    <n v="4.2"/>
    <n v="3.6"/>
    <n v="70"/>
    <n v="216"/>
    <n v="0"/>
    <n v="24.245241304079226"/>
    <n v="623.62753211518191"/>
    <x v="0"/>
    <x v="0"/>
    <n v="-3.6283728587856334E-2"/>
    <n v="4.629629629629628E-2"/>
  </r>
  <r>
    <x v="61"/>
    <x v="0"/>
    <n v="615"/>
    <n v="230"/>
    <n v="4.2"/>
    <n v="4.2"/>
    <n v="3.6"/>
    <n v="70"/>
    <n v="216"/>
    <n v="0"/>
    <n v="24.245241304079226"/>
    <n v="623.62753211518191"/>
    <x v="0"/>
    <x v="0"/>
    <n v="-1.3834431084079224E-2"/>
    <n v="6.4814814814814881E-2"/>
  </r>
  <r>
    <x v="62"/>
    <x v="0"/>
    <e v="#N/A"/>
    <e v="#N/A"/>
    <n v="4"/>
    <n v="4.2"/>
    <n v="3.7"/>
    <n v="68"/>
    <n v="217.64705882352942"/>
    <n v="26.151700000000002"/>
    <n v="26.165008884427529"/>
    <n v="565.64093157286982"/>
    <x v="1"/>
    <x v="1"/>
    <s v=""/>
    <s v=""/>
  </r>
  <r>
    <x v="63"/>
    <x v="0"/>
    <e v="#N/A"/>
    <e v="#N/A"/>
    <n v="4.5"/>
    <n v="4.2"/>
    <n v="3.6"/>
    <n v="72"/>
    <n v="225"/>
    <n v="0"/>
    <n v="24.245241304079226"/>
    <n v="668.17235583769479"/>
    <x v="0"/>
    <x v="0"/>
    <s v=""/>
    <s v=""/>
  </r>
  <r>
    <x v="64"/>
    <x v="0"/>
    <e v="#N/A"/>
    <e v="#N/A"/>
    <n v="5"/>
    <n v="4.2"/>
    <n v="3.7"/>
    <n v="80"/>
    <n v="231.25"/>
    <n v="0"/>
    <n v="34.510395299683879"/>
    <n v="536.07035907147269"/>
    <x v="1"/>
    <x v="1"/>
    <s v=""/>
    <s v=""/>
  </r>
  <r>
    <x v="65"/>
    <x v="0"/>
    <n v="618"/>
    <n v="230"/>
    <n v="4.5"/>
    <n v="4.2"/>
    <n v="3.6"/>
    <n v="70"/>
    <n v="231.42857142857139"/>
    <n v="26.768699999999999"/>
    <n v="26.782290214755264"/>
    <n v="604.87732266730779"/>
    <x v="1"/>
    <x v="1"/>
    <n v="2.1694774859182253E-2"/>
    <n v="-6.1728395061726449E-3"/>
  </r>
  <r>
    <x v="66"/>
    <x v="0"/>
    <n v="659"/>
    <n v="224"/>
    <n v="4"/>
    <n v="4.2"/>
    <n v="3.65"/>
    <n v="63"/>
    <n v="231.74603174603175"/>
    <n v="0"/>
    <n v="21.991148575128555"/>
    <n v="663.90347689762052"/>
    <x v="1"/>
    <x v="0"/>
    <n v="-7.3858280130331133E-3"/>
    <n v="-3.3424657534246616E-2"/>
  </r>
  <r>
    <x v="67"/>
    <x v="0"/>
    <e v="#N/A"/>
    <e v="#N/A"/>
    <n v="4.8"/>
    <n v="4.2"/>
    <n v="3.6"/>
    <n v="72"/>
    <n v="240.00000000000003"/>
    <n v="0"/>
    <n v="24.245241304079226"/>
    <n v="712.71717956020791"/>
    <x v="0"/>
    <x v="0"/>
    <s v=""/>
    <s v=""/>
  </r>
  <r>
    <x v="68"/>
    <x v="0"/>
    <e v="#N/A"/>
    <e v="#N/A"/>
    <n v="4.8"/>
    <n v="4.2"/>
    <n v="3.6"/>
    <n v="70"/>
    <n v="246.85714285714286"/>
    <n v="0"/>
    <n v="24.245241304079226"/>
    <n v="712.71717956020791"/>
    <x v="0"/>
    <x v="0"/>
    <s v=""/>
    <s v=""/>
  </r>
  <r>
    <x v="69"/>
    <x v="0"/>
    <e v="#N/A"/>
    <n v="250.4"/>
    <n v="4.8"/>
    <n v="4.2"/>
    <n v="3.6349999999999998"/>
    <n v="70"/>
    <n v="249.25714285714278"/>
    <n v="0"/>
    <n v="24.245241304079226"/>
    <n v="719.64637436148746"/>
    <x v="1"/>
    <x v="1"/>
    <s v=""/>
    <n v="4.5850527281066089E-3"/>
  </r>
  <r>
    <x v="70"/>
    <x v="0"/>
    <n v="727"/>
    <n v="264"/>
    <n v="5"/>
    <n v="4.2"/>
    <n v="3.6"/>
    <n v="72"/>
    <n v="250.00000000000003"/>
    <n v="0"/>
    <n v="26.221382408401713"/>
    <n v="686.46266316731408"/>
    <x v="1"/>
    <x v="1"/>
    <n v="5.9052500606002534E-2"/>
    <n v="5.5999999999999828E-2"/>
  </r>
  <r>
    <x v="71"/>
    <x v="0"/>
    <n v="742"/>
    <n v="260"/>
    <n v="5"/>
    <n v="4.2"/>
    <n v="3.6"/>
    <n v="72"/>
    <n v="250.00000000000003"/>
    <n v="0"/>
    <n v="24.245241304079226"/>
    <n v="742.4137287085498"/>
    <x v="0"/>
    <x v="0"/>
    <n v="-5.5727513184522515E-4"/>
    <n v="3.9999999999999813E-2"/>
  </r>
  <r>
    <x v="72"/>
    <x v="0"/>
    <e v="#N/A"/>
    <e v="#N/A"/>
    <n v="4.8"/>
    <n v="4.2"/>
    <n v="3.6349999999999998"/>
    <n v="69"/>
    <n v="252.86956521739123"/>
    <n v="0"/>
    <n v="24.245241304079226"/>
    <n v="719.64637436148746"/>
    <x v="1"/>
    <x v="1"/>
    <s v=""/>
    <s v=""/>
  </r>
  <r>
    <x v="73"/>
    <x v="0"/>
    <e v="#N/A"/>
    <n v="248.7"/>
    <n v="4.8"/>
    <n v="4.2"/>
    <n v="3.6349999999999998"/>
    <n v="68.5"/>
    <n v="254.71532846715323"/>
    <n v="0"/>
    <n v="24.245241304079226"/>
    <n v="719.64637436148746"/>
    <x v="1"/>
    <x v="1"/>
    <s v=""/>
    <n v="-2.361588720770269E-2"/>
  </r>
  <r>
    <x v="74"/>
    <x v="0"/>
    <n v="568.78621257684756"/>
    <n v="255.65217391304347"/>
    <n v="4.9000000000000004"/>
    <n v="4.2"/>
    <n v="3.6"/>
    <n v="69"/>
    <n v="255.65217391304347"/>
    <n v="28.15063367157304"/>
    <n v="25.109670157668543"/>
    <n v="702.51818877886421"/>
    <x v="1"/>
    <x v="1"/>
    <n v="-0.19036087369420729"/>
    <n v="0"/>
  </r>
  <r>
    <x v="75"/>
    <x v="0"/>
    <n v="704"/>
    <n v="260"/>
    <n v="5"/>
    <n v="4.2"/>
    <n v="3.6"/>
    <n v="70"/>
    <n v="257.14285714285711"/>
    <n v="0"/>
    <n v="24.245241304079226"/>
    <n v="742.4137287085498"/>
    <x v="0"/>
    <x v="0"/>
    <n v="-5.1741673440456992E-2"/>
    <n v="1.1111111111111294E-2"/>
  </r>
  <r>
    <x v="76"/>
    <x v="0"/>
    <e v="#N/A"/>
    <e v="#N/A"/>
    <n v="5"/>
    <n v="4.2"/>
    <n v="3.6"/>
    <n v="70"/>
    <n v="257.14285714285711"/>
    <n v="26.208100000000002"/>
    <n v="26.221382408401713"/>
    <n v="686.46266316731408"/>
    <x v="1"/>
    <x v="1"/>
    <s v=""/>
    <s v=""/>
  </r>
  <r>
    <x v="77"/>
    <x v="0"/>
    <n v="755"/>
    <n v="271"/>
    <n v="5.0199999999999996"/>
    <n v="4.2"/>
    <n v="3.6"/>
    <n v="70"/>
    <n v="258.17142857142852"/>
    <n v="0"/>
    <n v="24.245241304079226"/>
    <n v="745.38338362338402"/>
    <x v="0"/>
    <x v="0"/>
    <n v="1.2901570638546689E-2"/>
    <n v="4.9690128375387443E-2"/>
  </r>
  <r>
    <x v="78"/>
    <x v="0"/>
    <e v="#N/A"/>
    <e v="#N/A"/>
    <n v="3.5"/>
    <n v="4.2"/>
    <n v="3.63"/>
    <n v="49"/>
    <n v="259.28571428571428"/>
    <n v="17.274999999999999"/>
    <n v="17.283786142989605"/>
    <n v="735.08199504963295"/>
    <x v="1"/>
    <x v="1"/>
    <s v=""/>
    <s v=""/>
  </r>
  <r>
    <x v="79"/>
    <x v="0"/>
    <e v="#N/A"/>
    <n v="259.60000000000002"/>
    <n v="3.5"/>
    <n v="4.2"/>
    <n v="3.6349999999999998"/>
    <n v="49"/>
    <n v="259.64285714285711"/>
    <n v="0"/>
    <n v="16.54048532115026"/>
    <n v="769.1733194631106"/>
    <x v="1"/>
    <x v="1"/>
    <s v=""/>
    <n v="-1.6506189821163808E-4"/>
  </r>
  <r>
    <x v="80"/>
    <x v="0"/>
    <e v="#N/A"/>
    <e v="#N/A"/>
    <n v="4.1500000000000004"/>
    <n v="4.2"/>
    <n v="3.63"/>
    <n v="58"/>
    <n v="259.73275862068965"/>
    <n v="21.6082"/>
    <n v="21.619164369989434"/>
    <n v="696.81231624806605"/>
    <x v="1"/>
    <x v="1"/>
    <s v=""/>
    <s v=""/>
  </r>
  <r>
    <x v="81"/>
    <x v="0"/>
    <e v="#N/A"/>
    <e v="#N/A"/>
    <n v="5"/>
    <n v="4.2"/>
    <n v="3.65"/>
    <n v="70"/>
    <n v="260.71428571428567"/>
    <n v="0"/>
    <n v="24.245241304079226"/>
    <n v="752.72503049616853"/>
    <x v="0"/>
    <x v="0"/>
    <s v=""/>
    <s v=""/>
  </r>
  <r>
    <x v="82"/>
    <x v="0"/>
    <e v="#N/A"/>
    <n v="257"/>
    <n v="5"/>
    <n v="4.2"/>
    <n v="3.6"/>
    <n v="68.5"/>
    <n v="262.77372262773719"/>
    <n v="0"/>
    <n v="24.529148210281384"/>
    <n v="733.82083412318843"/>
    <x v="1"/>
    <x v="1"/>
    <s v=""/>
    <n v="-2.197222222222206E-2"/>
  </r>
  <r>
    <x v="83"/>
    <x v="0"/>
    <e v="#N/A"/>
    <n v="267.39999999999998"/>
    <n v="5.2"/>
    <n v="4.2"/>
    <n v="3.6"/>
    <n v="70"/>
    <n v="267.42857142857144"/>
    <n v="24.975899999999999"/>
    <n v="24.988550372599288"/>
    <n v="749.1430963729315"/>
    <x v="1"/>
    <x v="1"/>
    <s v=""/>
    <n v="-1.0683760683771748E-4"/>
  </r>
  <r>
    <x v="84"/>
    <x v="0"/>
    <e v="#N/A"/>
    <e v="#N/A"/>
    <n v="5.2"/>
    <n v="4.2"/>
    <n v="3.6"/>
    <n v="70"/>
    <n v="267.42857142857144"/>
    <n v="24.975899999999999"/>
    <n v="24.988550372599288"/>
    <n v="749.1430963729315"/>
    <x v="1"/>
    <x v="1"/>
    <s v=""/>
    <s v=""/>
  </r>
  <r>
    <x v="85"/>
    <x v="1"/>
    <e v="#N/A"/>
    <e v="#N/A"/>
    <n v="34"/>
    <n v="2.8"/>
    <n v="2.2000000000000002"/>
    <n v="1080"/>
    <n v="69.259259259259267"/>
    <n v="475"/>
    <n v="612.61199999999997"/>
    <n v="122.10012210012214"/>
    <x v="1"/>
    <x v="1"/>
    <s v=""/>
    <s v=""/>
  </r>
  <r>
    <x v="86"/>
    <x v="1"/>
    <e v="#N/A"/>
    <e v="#N/A"/>
    <n v="34"/>
    <n v="2.8"/>
    <n v="2.2000000000000002"/>
    <n v="1080"/>
    <n v="69.259259259259267"/>
    <n v="475"/>
    <n v="612.61199999999997"/>
    <n v="122.10012210012214"/>
    <x v="1"/>
    <x v="1"/>
    <s v=""/>
    <s v=""/>
  </r>
  <r>
    <x v="87"/>
    <x v="1"/>
    <e v="#N/A"/>
    <e v="#N/A"/>
    <n v="17.5"/>
    <n v="4.2"/>
    <n v="3.7"/>
    <n v="850"/>
    <n v="76.17647058823529"/>
    <n v="0"/>
    <n v="248.0412"/>
    <n v="261.04534246729975"/>
    <x v="1"/>
    <x v="1"/>
    <s v=""/>
    <s v=""/>
  </r>
  <r>
    <x v="88"/>
    <x v="1"/>
    <n v="266"/>
    <n v="135"/>
    <n v="7.5"/>
    <n v="3.65"/>
    <n v="3.2"/>
    <n v="195"/>
    <n v="123.07692307692307"/>
    <n v="0"/>
    <n v="100.646"/>
    <n v="238.45955129861096"/>
    <x v="1"/>
    <x v="1"/>
    <n v="0.11549316666666676"/>
    <n v="9.6875000000000044E-2"/>
  </r>
  <r>
    <x v="89"/>
    <x v="1"/>
    <n v="273"/>
    <n v="125"/>
    <n v="22"/>
    <n v="4.2"/>
    <n v="3.7"/>
    <n v="650"/>
    <n v="125.23076923076924"/>
    <n v="297.38940000000002"/>
    <n v="297.38940000000002"/>
    <n v="273.71520303010129"/>
    <x v="1"/>
    <x v="1"/>
    <n v="-2.6129459459459659E-3"/>
    <n v="-1.8427518427519551E-3"/>
  </r>
  <r>
    <x v="90"/>
    <x v="1"/>
    <e v="#N/A"/>
    <e v="#N/A"/>
    <n v="3.6"/>
    <n v="4.2"/>
    <n v="3.7"/>
    <n v="105"/>
    <n v="126.85714285714286"/>
    <n v="75.680000000000007"/>
    <n v="75.680000000000007"/>
    <n v="176.00422832980971"/>
    <x v="1"/>
    <x v="1"/>
    <s v=""/>
    <s v=""/>
  </r>
  <r>
    <x v="91"/>
    <x v="1"/>
    <e v="#N/A"/>
    <e v="#N/A"/>
    <n v="16"/>
    <n v="4.0999999999999996"/>
    <n v="3.6"/>
    <n v="446"/>
    <n v="129.14798206278027"/>
    <n v="293.27760000000001"/>
    <n v="293.27759999999995"/>
    <n v="196.40095254461986"/>
    <x v="1"/>
    <x v="1"/>
    <s v=""/>
    <s v=""/>
  </r>
  <r>
    <x v="92"/>
    <x v="1"/>
    <n v="247"/>
    <n v="131"/>
    <n v="19.600000000000001"/>
    <n v="3.65"/>
    <n v="3.3"/>
    <n v="496"/>
    <n v="130.40322580645162"/>
    <n v="0"/>
    <n v="274.10250000000002"/>
    <n v="235.97012066653897"/>
    <x v="0"/>
    <x v="0"/>
    <n v="4.6742694805194773E-2"/>
    <n v="4.5763760049473134E-3"/>
  </r>
  <r>
    <x v="93"/>
    <x v="1"/>
    <e v="#N/A"/>
    <n v="149"/>
    <n v="70"/>
    <n v="4.2"/>
    <n v="3.7"/>
    <n v="1950"/>
    <n v="132.82051282051282"/>
    <n v="857.67499999999995"/>
    <n v="857.67499999999995"/>
    <n v="301.97918792083249"/>
    <x v="1"/>
    <x v="1"/>
    <s v=""/>
    <n v="0.12181467181467176"/>
  </r>
  <r>
    <x v="94"/>
    <x v="1"/>
    <e v="#N/A"/>
    <e v="#N/A"/>
    <n v="20"/>
    <n v="3.65"/>
    <n v="3.3"/>
    <n v="496"/>
    <n v="133.06451612903226"/>
    <n v="0"/>
    <n v="263.32"/>
    <n v="250.64560230897766"/>
    <x v="0"/>
    <x v="0"/>
    <s v=""/>
    <s v=""/>
  </r>
  <r>
    <x v="95"/>
    <x v="1"/>
    <e v="#N/A"/>
    <n v="158"/>
    <n v="31"/>
    <n v="4.2"/>
    <n v="3.7"/>
    <n v="860"/>
    <n v="133.37209302325581"/>
    <n v="397.32"/>
    <n v="397.32"/>
    <n v="288.68418403302127"/>
    <x v="1"/>
    <x v="1"/>
    <s v=""/>
    <n v="0.18465562336530073"/>
  </r>
  <r>
    <x v="96"/>
    <x v="1"/>
    <e v="#N/A"/>
    <e v="#N/A"/>
    <n v="5"/>
    <n v="4.2"/>
    <n v="3.7"/>
    <n v="137"/>
    <n v="135.03649635036496"/>
    <n v="0"/>
    <n v="81.626999999999995"/>
    <n v="226.64069486811965"/>
    <x v="0"/>
    <x v="0"/>
    <s v=""/>
    <s v=""/>
  </r>
  <r>
    <x v="97"/>
    <x v="1"/>
    <e v="#N/A"/>
    <e v="#N/A"/>
    <n v="16"/>
    <n v="4.0999999999999996"/>
    <n v="3.65"/>
    <n v="430"/>
    <n v="135.81395348837208"/>
    <n v="0"/>
    <n v="256.74439999999998"/>
    <n v="227.4635785629599"/>
    <x v="1"/>
    <x v="1"/>
    <s v=""/>
    <s v=""/>
  </r>
  <r>
    <x v="98"/>
    <x v="1"/>
    <e v="#N/A"/>
    <e v="#N/A"/>
    <n v="16"/>
    <n v="4.0999999999999996"/>
    <n v="3.65"/>
    <n v="430"/>
    <n v="135.81395348837208"/>
    <n v="0"/>
    <n v="252.39279999999999"/>
    <n v="231.38536440025231"/>
    <x v="2"/>
    <x v="1"/>
    <s v=""/>
    <s v=""/>
  </r>
  <r>
    <x v="99"/>
    <x v="1"/>
    <e v="#N/A"/>
    <e v="#N/A"/>
    <n v="4.5999999999999996"/>
    <n v="4.2"/>
    <n v="3.7"/>
    <n v="125"/>
    <n v="136.16"/>
    <n v="42.12"/>
    <n v="42.12"/>
    <n v="404.08357075023741"/>
    <x v="1"/>
    <x v="1"/>
    <s v=""/>
    <s v=""/>
  </r>
  <r>
    <x v="100"/>
    <x v="1"/>
    <e v="#N/A"/>
    <n v="155"/>
    <n v="100"/>
    <n v="4.2"/>
    <n v="3.7"/>
    <n v="2700"/>
    <n v="137.03703703703704"/>
    <n v="1197.7874999999999"/>
    <n v="1197.7874999999999"/>
    <n v="308.90287300543713"/>
    <x v="1"/>
    <x v="1"/>
    <s v=""/>
    <n v="0.13108108108108096"/>
  </r>
  <r>
    <x v="101"/>
    <x v="1"/>
    <e v="#N/A"/>
    <e v="#N/A"/>
    <n v="20"/>
    <n v="4.2"/>
    <n v="3.8"/>
    <n v="550"/>
    <n v="138.18181818181816"/>
    <n v="380.25"/>
    <n v="380.25"/>
    <n v="199.86850756081526"/>
    <x v="1"/>
    <x v="1"/>
    <s v=""/>
    <s v=""/>
  </r>
  <r>
    <x v="102"/>
    <x v="1"/>
    <e v="#N/A"/>
    <e v="#N/A"/>
    <n v="8"/>
    <n v="4.2"/>
    <n v="3.8"/>
    <n v="220"/>
    <n v="138.18181818181819"/>
    <n v="141.68"/>
    <n v="141.68"/>
    <n v="214.56804065499716"/>
    <x v="1"/>
    <x v="1"/>
    <s v=""/>
    <s v=""/>
  </r>
  <r>
    <x v="103"/>
    <x v="1"/>
    <e v="#N/A"/>
    <n v="145"/>
    <n v="11"/>
    <n v="4.2"/>
    <n v="3.7"/>
    <n v="292"/>
    <n v="139.38356164383563"/>
    <n v="149.96799999999999"/>
    <n v="149.96799999999999"/>
    <n v="271.39123012909425"/>
    <x v="1"/>
    <x v="1"/>
    <s v=""/>
    <n v="4.0294840294840206E-2"/>
  </r>
  <r>
    <x v="104"/>
    <x v="1"/>
    <e v="#N/A"/>
    <n v="162"/>
    <n v="200"/>
    <n v="4.2"/>
    <n v="3.7"/>
    <n v="5260"/>
    <n v="140.68441064638785"/>
    <n v="2513.875"/>
    <n v="2513.875"/>
    <n v="294.36626721694591"/>
    <x v="1"/>
    <x v="1"/>
    <s v=""/>
    <n v="0.1515135135135135"/>
  </r>
  <r>
    <x v="105"/>
    <x v="1"/>
    <e v="#N/A"/>
    <e v="#N/A"/>
    <n v="50"/>
    <n v="3.65"/>
    <n v="3.3"/>
    <n v="1167"/>
    <n v="141.38817480719794"/>
    <n v="0"/>
    <n v="659.92320000000007"/>
    <n v="250.02909429460883"/>
    <x v="0"/>
    <x v="0"/>
    <s v=""/>
    <s v=""/>
  </r>
  <r>
    <x v="106"/>
    <x v="1"/>
    <n v="338"/>
    <n v="146"/>
    <n v="30"/>
    <n v="4.2"/>
    <n v="3.7"/>
    <n v="780"/>
    <n v="142.30769230769229"/>
    <n v="0"/>
    <n v="417.14380000000006"/>
    <n v="266.09528896270297"/>
    <x v="1"/>
    <x v="0"/>
    <n v="0.27022166126126157"/>
    <n v="2.5945945945946125E-2"/>
  </r>
  <r>
    <x v="107"/>
    <x v="1"/>
    <n v="333"/>
    <n v="152"/>
    <n v="5.5"/>
    <n v="4.2"/>
    <n v="3.7"/>
    <n v="141"/>
    <n v="144.3262411347518"/>
    <n v="0"/>
    <n v="66.630200000000016"/>
    <n v="305.41706313353399"/>
    <x v="1"/>
    <x v="1"/>
    <n v="9.0312363636363857E-2"/>
    <n v="5.316953316953299E-2"/>
  </r>
  <r>
    <x v="108"/>
    <x v="1"/>
    <e v="#N/A"/>
    <e v="#N/A"/>
    <n v="5"/>
    <n v="4.2"/>
    <n v="3.7"/>
    <n v="128"/>
    <n v="144.53125"/>
    <n v="72.525400000000005"/>
    <n v="72.525374999999997"/>
    <n v="255.08313469595984"/>
    <x v="0"/>
    <x v="0"/>
    <s v=""/>
    <s v=""/>
  </r>
  <r>
    <x v="109"/>
    <x v="1"/>
    <e v="#N/A"/>
    <e v="#N/A"/>
    <n v="17.5"/>
    <n v="4.0999999999999996"/>
    <n v="3.6"/>
    <n v="430"/>
    <n v="146.51162790697674"/>
    <n v="0"/>
    <n v="252.39279999999999"/>
    <n v="249.61092392492975"/>
    <x v="1"/>
    <x v="1"/>
    <s v=""/>
    <s v=""/>
  </r>
  <r>
    <x v="110"/>
    <x v="1"/>
    <e v="#N/A"/>
    <e v="#N/A"/>
    <n v="5"/>
    <n v="4.2"/>
    <n v="3.7"/>
    <n v="125"/>
    <n v="148"/>
    <n v="42.12"/>
    <n v="42.12"/>
    <n v="439.22127255460589"/>
    <x v="1"/>
    <x v="1"/>
    <s v=""/>
    <s v=""/>
  </r>
  <r>
    <x v="111"/>
    <x v="1"/>
    <e v="#N/A"/>
    <e v="#N/A"/>
    <n v="17.5"/>
    <n v="4.0999999999999996"/>
    <n v="3.65"/>
    <n v="430"/>
    <n v="148.54651162790697"/>
    <n v="0"/>
    <n v="252.39279999999999"/>
    <n v="253.077742312776"/>
    <x v="2"/>
    <x v="1"/>
    <s v=""/>
    <s v=""/>
  </r>
  <r>
    <x v="112"/>
    <x v="1"/>
    <n v="348"/>
    <n v="150"/>
    <n v="46"/>
    <n v="4.2"/>
    <n v="3.7"/>
    <n v="1145"/>
    <n v="148.64628820960701"/>
    <n v="0"/>
    <n v="625.88439999999991"/>
    <n v="271.93520081344104"/>
    <x v="1"/>
    <x v="0"/>
    <n v="0.27971663454759055"/>
    <n v="9.1069330199764487E-3"/>
  </r>
  <r>
    <x v="113"/>
    <x v="1"/>
    <e v="#N/A"/>
    <n v="154"/>
    <n v="25"/>
    <n v="4.2"/>
    <n v="3.7"/>
    <n v="620"/>
    <n v="149.19354838709677"/>
    <n v="307.45"/>
    <n v="307.45"/>
    <n v="300.8619287689055"/>
    <x v="1"/>
    <x v="1"/>
    <s v=""/>
    <n v="3.2216216216216287E-2"/>
  </r>
  <r>
    <x v="114"/>
    <x v="1"/>
    <e v="#N/A"/>
    <e v="#N/A"/>
    <n v="40"/>
    <n v="4.2"/>
    <n v="3.7"/>
    <n v="990"/>
    <n v="149.49494949494951"/>
    <n v="0"/>
    <n v="444.6"/>
    <n v="332.88349077822761"/>
    <x v="2"/>
    <x v="1"/>
    <s v=""/>
    <s v=""/>
  </r>
  <r>
    <x v="115"/>
    <x v="1"/>
    <e v="#N/A"/>
    <e v="#N/A"/>
    <n v="10.5"/>
    <n v="4.2"/>
    <n v="3.7"/>
    <n v="258"/>
    <n v="150.58139534883722"/>
    <n v="129.71199999999999"/>
    <n v="129.71200000000002"/>
    <n v="299.50968299000857"/>
    <x v="1"/>
    <x v="1"/>
    <s v=""/>
    <s v=""/>
  </r>
  <r>
    <x v="116"/>
    <x v="1"/>
    <n v="363"/>
    <n v="154"/>
    <n v="75"/>
    <n v="4.2"/>
    <n v="3.7"/>
    <n v="1830"/>
    <n v="151.63934426229508"/>
    <n v="0"/>
    <n v="972.97400000000005"/>
    <n v="285.20803228041035"/>
    <x v="1"/>
    <x v="0"/>
    <n v="0.27275517837837837"/>
    <n v="1.5567567567567497E-2"/>
  </r>
  <r>
    <x v="117"/>
    <x v="1"/>
    <e v="#N/A"/>
    <e v="#N/A"/>
    <n v="4.2"/>
    <n v="4.2"/>
    <n v="3.7"/>
    <n v="100"/>
    <n v="155.4"/>
    <n v="49.686"/>
    <n v="49.686"/>
    <n v="312.76415891800508"/>
    <x v="1"/>
    <x v="1"/>
    <s v=""/>
    <s v=""/>
  </r>
  <r>
    <x v="118"/>
    <x v="1"/>
    <n v="370"/>
    <n v="159"/>
    <n v="40"/>
    <n v="4.2"/>
    <n v="3.7"/>
    <n v="940"/>
    <n v="157.44680851063831"/>
    <n v="0"/>
    <n v="528.41060000000004"/>
    <n v="280.08522160607674"/>
    <x v="1"/>
    <x v="0"/>
    <n v="0.32102650000000033"/>
    <n v="9.8648648648647086E-3"/>
  </r>
  <r>
    <x v="119"/>
    <x v="1"/>
    <e v="#N/A"/>
    <e v="#N/A"/>
    <n v="4.53"/>
    <n v="4.2"/>
    <n v="3.7"/>
    <n v="106"/>
    <n v="158.122641509434"/>
    <n v="50.752000000000002"/>
    <n v="50.752000000000002"/>
    <n v="330.25299495586381"/>
    <x v="1"/>
    <x v="1"/>
    <s v=""/>
    <s v=""/>
  </r>
  <r>
    <x v="120"/>
    <x v="1"/>
    <e v="#N/A"/>
    <n v="179"/>
    <n v="100"/>
    <n v="4.2"/>
    <n v="3.7"/>
    <n v="2320"/>
    <n v="159.48275862068968"/>
    <n v="1064.7"/>
    <n v="1064.7"/>
    <n v="347.51573213111675"/>
    <x v="1"/>
    <x v="1"/>
    <s v=""/>
    <n v="0.12237837837837828"/>
  </r>
  <r>
    <x v="121"/>
    <x v="1"/>
    <e v="#N/A"/>
    <e v="#N/A"/>
    <n v="5"/>
    <n v="4.2"/>
    <n v="3.7"/>
    <n v="115"/>
    <n v="160.86956521739128"/>
    <n v="53"/>
    <n v="53"/>
    <n v="349.05660377358492"/>
    <x v="1"/>
    <x v="1"/>
    <s v=""/>
    <s v=""/>
  </r>
  <r>
    <x v="122"/>
    <x v="1"/>
    <e v="#N/A"/>
    <e v="#N/A"/>
    <n v="3.8"/>
    <n v="4.2"/>
    <n v="3.7"/>
    <n v="85"/>
    <n v="165.41176470588235"/>
    <n v="41.055"/>
    <n v="41.055"/>
    <n v="342.46742175130925"/>
    <x v="1"/>
    <x v="1"/>
    <s v=""/>
    <s v=""/>
  </r>
  <r>
    <x v="123"/>
    <x v="1"/>
    <e v="#N/A"/>
    <e v="#N/A"/>
    <n v="3.8"/>
    <n v="4.2"/>
    <n v="3.7"/>
    <n v="85"/>
    <n v="165.41176470588235"/>
    <n v="41.405000000000001"/>
    <n v="41.405000000000001"/>
    <n v="339.57251539669119"/>
    <x v="1"/>
    <x v="1"/>
    <s v=""/>
    <s v=""/>
  </r>
  <r>
    <x v="124"/>
    <x v="1"/>
    <e v="#N/A"/>
    <n v="168"/>
    <n v="75"/>
    <n v="4.2"/>
    <n v="3.7"/>
    <n v="1665"/>
    <n v="166.66666666666666"/>
    <n v="0"/>
    <n v="923.26"/>
    <n v="300.56538786474016"/>
    <x v="1"/>
    <x v="0"/>
    <s v=""/>
    <n v="8.0000000000000071E-3"/>
  </r>
  <r>
    <x v="125"/>
    <x v="1"/>
    <e v="#N/A"/>
    <e v="#N/A"/>
    <n v="5.2"/>
    <n v="4.2"/>
    <n v="3.7"/>
    <n v="115"/>
    <n v="167.30434782608697"/>
    <n v="54.182400000000001"/>
    <n v="54.182399999999994"/>
    <n v="355.09685802031663"/>
    <x v="1"/>
    <x v="1"/>
    <s v=""/>
    <s v=""/>
  </r>
  <r>
    <x v="126"/>
    <x v="1"/>
    <e v="#N/A"/>
    <e v="#N/A"/>
    <n v="5.2"/>
    <n v="4.2"/>
    <n v="3.7"/>
    <n v="115"/>
    <n v="167.30434782608697"/>
    <n v="54.182400000000001"/>
    <n v="54.182399999999994"/>
    <n v="355.09685802031663"/>
    <x v="1"/>
    <x v="1"/>
    <s v=""/>
    <s v=""/>
  </r>
  <r>
    <x v="127"/>
    <x v="1"/>
    <e v="#N/A"/>
    <e v="#N/A"/>
    <n v="4.75"/>
    <n v="4.2"/>
    <n v="3.7"/>
    <n v="105"/>
    <n v="167.38095238095238"/>
    <n v="54.674999999999997"/>
    <n v="54.674999999999997"/>
    <n v="321.44490169181529"/>
    <x v="1"/>
    <x v="1"/>
    <s v=""/>
    <s v=""/>
  </r>
  <r>
    <x v="128"/>
    <x v="1"/>
    <n v="319"/>
    <n v="169"/>
    <n v="53"/>
    <n v="4.2"/>
    <n v="3.7"/>
    <n v="1160"/>
    <n v="169.05172413793107"/>
    <n v="0"/>
    <n v="615.62400000000002"/>
    <n v="318.53858848907777"/>
    <x v="1"/>
    <x v="0"/>
    <n v="1.4485262621111161E-3"/>
    <n v="-3.0596634370239073E-4"/>
  </r>
  <r>
    <x v="129"/>
    <x v="1"/>
    <e v="#N/A"/>
    <e v="#N/A"/>
    <n v="4.5999999999999996"/>
    <n v="4.2"/>
    <n v="3.7"/>
    <n v="100"/>
    <n v="170.2"/>
    <n v="40.950000000000003"/>
    <n v="40.950000000000003"/>
    <n v="415.62881562881563"/>
    <x v="1"/>
    <x v="1"/>
    <s v=""/>
    <s v=""/>
  </r>
  <r>
    <x v="130"/>
    <x v="1"/>
    <e v="#N/A"/>
    <e v="#N/A"/>
    <n v="4.4000000000000004"/>
    <n v="4.2"/>
    <n v="3.7"/>
    <n v="95"/>
    <n v="171.36842105263159"/>
    <n v="48.6"/>
    <n v="48.6"/>
    <n v="334.97942386831278"/>
    <x v="1"/>
    <x v="1"/>
    <s v=""/>
    <s v=""/>
  </r>
  <r>
    <x v="131"/>
    <x v="1"/>
    <e v="#N/A"/>
    <e v="#N/A"/>
    <n v="3.8"/>
    <n v="4.2"/>
    <n v="3.7"/>
    <n v="82"/>
    <n v="171.46341463414635"/>
    <n v="39.487499999999997"/>
    <n v="39.487499999999997"/>
    <n v="356.06204495093391"/>
    <x v="1"/>
    <x v="1"/>
    <s v=""/>
    <s v=""/>
  </r>
  <r>
    <x v="132"/>
    <x v="1"/>
    <e v="#N/A"/>
    <e v="#N/A"/>
    <n v="22"/>
    <n v="4.2"/>
    <n v="3.75"/>
    <n v="480"/>
    <n v="171.875"/>
    <n v="0"/>
    <n v="252.39279999999999"/>
    <n v="326.87144799693181"/>
    <x v="2"/>
    <x v="1"/>
    <s v=""/>
    <s v=""/>
  </r>
  <r>
    <x v="133"/>
    <x v="1"/>
    <n v="355"/>
    <n v="180"/>
    <n v="26"/>
    <n v="4.2"/>
    <n v="3.65"/>
    <n v="550"/>
    <n v="172.5454545454545"/>
    <n v="0"/>
    <n v="274.10250000000002"/>
    <n v="346.22084804042277"/>
    <x v="0"/>
    <x v="0"/>
    <n v="2.5357086406744056E-2"/>
    <n v="4.3203371970495619E-2"/>
  </r>
  <r>
    <x v="134"/>
    <x v="1"/>
    <e v="#N/A"/>
    <e v="#N/A"/>
    <n v="39"/>
    <n v="4.2"/>
    <n v="3.65"/>
    <n v="820"/>
    <n v="173.59756097560975"/>
    <n v="0"/>
    <n v="427.72800000000001"/>
    <n v="332.80496016159799"/>
    <x v="0"/>
    <x v="0"/>
    <s v=""/>
    <s v=""/>
  </r>
  <r>
    <x v="135"/>
    <x v="1"/>
    <n v="388"/>
    <n v="181"/>
    <n v="10.3"/>
    <n v="4.2"/>
    <n v="3.7"/>
    <n v="218"/>
    <n v="174.81651376146792"/>
    <n v="0"/>
    <n v="104.468"/>
    <n v="364.80070452195895"/>
    <x v="1"/>
    <x v="1"/>
    <n v="6.359443715560209E-2"/>
    <n v="3.5371293623720712E-2"/>
  </r>
  <r>
    <x v="136"/>
    <x v="1"/>
    <e v="#N/A"/>
    <e v="#N/A"/>
    <n v="5.2"/>
    <n v="4.2"/>
    <n v="3.7"/>
    <n v="110"/>
    <n v="174.90909090909093"/>
    <n v="54.182400000000001"/>
    <n v="54.182399999999994"/>
    <n v="355.09685802031663"/>
    <x v="1"/>
    <x v="1"/>
    <s v=""/>
    <s v=""/>
  </r>
  <r>
    <x v="137"/>
    <x v="1"/>
    <e v="#N/A"/>
    <e v="#N/A"/>
    <n v="5.2"/>
    <n v="4.2"/>
    <n v="3.7"/>
    <n v="110"/>
    <n v="174.90909090909093"/>
    <n v="54.182400000000001"/>
    <n v="54.182399999999994"/>
    <n v="355.09685802031663"/>
    <x v="1"/>
    <x v="1"/>
    <s v=""/>
    <s v=""/>
  </r>
  <r>
    <x v="138"/>
    <x v="1"/>
    <e v="#N/A"/>
    <e v="#N/A"/>
    <n v="25"/>
    <n v="4.2"/>
    <n v="3.7"/>
    <n v="520"/>
    <n v="177.88461538461539"/>
    <n v="0"/>
    <n v="252.39279999999999"/>
    <n v="366.49222957231746"/>
    <x v="2"/>
    <x v="1"/>
    <s v=""/>
    <s v=""/>
  </r>
  <r>
    <x v="139"/>
    <x v="1"/>
    <e v="#N/A"/>
    <e v="#N/A"/>
    <n v="13"/>
    <n v="4.2"/>
    <n v="3.7"/>
    <n v="270"/>
    <n v="178.14814814814815"/>
    <n v="0"/>
    <n v="148.74"/>
    <n v="323.3830845771144"/>
    <x v="0"/>
    <x v="0"/>
    <s v=""/>
    <s v=""/>
  </r>
  <r>
    <x v="140"/>
    <x v="1"/>
    <n v="429"/>
    <n v="180"/>
    <n v="57"/>
    <n v="4.2"/>
    <n v="3.68"/>
    <n v="1175"/>
    <n v="178.51914893617021"/>
    <n v="0"/>
    <n v="625.88439999999991"/>
    <n v="335.14176100251109"/>
    <x v="1"/>
    <x v="0"/>
    <n v="0.2800553375286039"/>
    <n v="8.295194508009196E-3"/>
  </r>
  <r>
    <x v="141"/>
    <x v="1"/>
    <e v="#N/A"/>
    <n v="173"/>
    <n v="7.5"/>
    <n v="4.2"/>
    <n v="3.7"/>
    <n v="155"/>
    <n v="179.03225806451613"/>
    <n v="79.5"/>
    <n v="79.5"/>
    <n v="349.05660377358492"/>
    <x v="1"/>
    <x v="1"/>
    <s v=""/>
    <n v="-3.3693693693693683E-2"/>
  </r>
  <r>
    <x v="142"/>
    <x v="1"/>
    <n v="418"/>
    <n v="182"/>
    <n v="53"/>
    <n v="4.2"/>
    <n v="3.7"/>
    <n v="1095"/>
    <n v="179.0867579908676"/>
    <n v="0"/>
    <n v="615.62400000000002"/>
    <n v="318.53858848907777"/>
    <x v="1"/>
    <x v="0"/>
    <n v="0.31224289648138703"/>
    <n v="1.6267210606833116E-2"/>
  </r>
  <r>
    <x v="143"/>
    <x v="1"/>
    <n v="418"/>
    <n v="182"/>
    <n v="53"/>
    <n v="4.2"/>
    <n v="3.7"/>
    <n v="1095"/>
    <n v="179.0867579908676"/>
    <n v="0"/>
    <n v="615.62400000000002"/>
    <n v="318.53858848907777"/>
    <x v="1"/>
    <x v="1"/>
    <n v="0.31224289648138703"/>
    <n v="1.6267210606833116E-2"/>
  </r>
  <r>
    <x v="144"/>
    <x v="1"/>
    <e v="#N/A"/>
    <n v="174"/>
    <n v="16"/>
    <n v="4.2"/>
    <n v="3.7"/>
    <n v="330"/>
    <n v="179.39393939393941"/>
    <n v="162.97499999999999"/>
    <n v="162.97499999999999"/>
    <n v="363.24589660990955"/>
    <x v="1"/>
    <x v="1"/>
    <s v=""/>
    <n v="-3.0067567567567677E-2"/>
  </r>
  <r>
    <x v="145"/>
    <x v="1"/>
    <e v="#N/A"/>
    <e v="#N/A"/>
    <n v="3.6"/>
    <n v="4.2"/>
    <n v="3.7"/>
    <n v="74"/>
    <n v="180"/>
    <n v="37.44"/>
    <n v="37.44"/>
    <n v="355.76923076923077"/>
    <x v="1"/>
    <x v="1"/>
    <s v=""/>
    <s v=""/>
  </r>
  <r>
    <x v="146"/>
    <x v="1"/>
    <e v="#N/A"/>
    <e v="#N/A"/>
    <n v="5.5"/>
    <n v="4.2"/>
    <n v="3.7"/>
    <n v="113"/>
    <n v="180.08849557522126"/>
    <n v="62.935600000000001"/>
    <n v="62.935599999999994"/>
    <n v="323.34640489643385"/>
    <x v="1"/>
    <x v="1"/>
    <s v=""/>
    <s v=""/>
  </r>
  <r>
    <x v="147"/>
    <x v="1"/>
    <e v="#N/A"/>
    <e v="#N/A"/>
    <n v="4"/>
    <n v="4.2"/>
    <n v="3.7"/>
    <n v="82"/>
    <n v="180.48780487804879"/>
    <n v="43.55"/>
    <n v="45.677250000000001"/>
    <n v="324.0125007525628"/>
    <x v="1"/>
    <x v="1"/>
    <s v=""/>
    <s v=""/>
  </r>
  <r>
    <x v="148"/>
    <x v="1"/>
    <e v="#N/A"/>
    <e v="#N/A"/>
    <n v="15"/>
    <n v="4.2"/>
    <n v="3.7"/>
    <n v="307"/>
    <n v="180.78175895765472"/>
    <n v="0"/>
    <n v="166.5"/>
    <n v="333.33333333333331"/>
    <x v="0"/>
    <x v="0"/>
    <s v=""/>
    <s v=""/>
  </r>
  <r>
    <x v="149"/>
    <x v="1"/>
    <n v="423"/>
    <n v="182"/>
    <n v="75"/>
    <n v="4.2"/>
    <n v="3.7"/>
    <n v="1535"/>
    <n v="180.78175895765474"/>
    <n v="0"/>
    <n v="838.03599999999994"/>
    <n v="331.13135951200189"/>
    <x v="1"/>
    <x v="0"/>
    <n v="0.27743865945945934"/>
    <n v="6.7387387387385367E-3"/>
  </r>
  <r>
    <x v="150"/>
    <x v="1"/>
    <e v="#N/A"/>
    <e v="#N/A"/>
    <n v="23"/>
    <n v="4.2"/>
    <n v="3.7"/>
    <n v="470"/>
    <n v="181.06382978723408"/>
    <n v="0"/>
    <n v="252.39279999999999"/>
    <n v="337.17285120653213"/>
    <x v="2"/>
    <x v="1"/>
    <s v=""/>
    <s v=""/>
  </r>
  <r>
    <x v="151"/>
    <x v="1"/>
    <e v="#N/A"/>
    <n v="181"/>
    <n v="85"/>
    <n v="4.2"/>
    <n v="3.7"/>
    <n v="1735"/>
    <n v="181.26801152737752"/>
    <n v="0"/>
    <n v="894.85199999999998"/>
    <n v="351.45476570427292"/>
    <x v="1"/>
    <x v="0"/>
    <s v=""/>
    <n v="-1.4785373608903196E-3"/>
  </r>
  <r>
    <x v="152"/>
    <x v="1"/>
    <e v="#N/A"/>
    <e v="#N/A"/>
    <n v="6.6"/>
    <n v="4.2"/>
    <n v="3.7"/>
    <n v="134"/>
    <n v="182.23880597014923"/>
    <n v="69.113"/>
    <n v="69.113"/>
    <n v="353.33439439758075"/>
    <x v="1"/>
    <x v="1"/>
    <s v=""/>
    <s v=""/>
  </r>
  <r>
    <x v="153"/>
    <x v="1"/>
    <e v="#N/A"/>
    <e v="#N/A"/>
    <n v="3.5"/>
    <n v="4.2"/>
    <n v="3.7"/>
    <n v="71"/>
    <n v="182.39436619718313"/>
    <n v="38.744999999999997"/>
    <n v="39.58959999999999"/>
    <n v="327.10610867500566"/>
    <x v="1"/>
    <x v="1"/>
    <s v=""/>
    <s v=""/>
  </r>
  <r>
    <x v="154"/>
    <x v="1"/>
    <e v="#N/A"/>
    <e v="#N/A"/>
    <n v="12"/>
    <n v="4.0999999999999996"/>
    <n v="3.65"/>
    <n v="240"/>
    <n v="182.5"/>
    <n v="0"/>
    <n v="252.39279999999999"/>
    <n v="173.53902330018923"/>
    <x v="2"/>
    <x v="1"/>
    <s v=""/>
    <s v=""/>
  </r>
  <r>
    <x v="155"/>
    <x v="1"/>
    <e v="#N/A"/>
    <e v="#N/A"/>
    <n v="4.7"/>
    <n v="4.2"/>
    <n v="3.7"/>
    <n v="95"/>
    <n v="183.05263157894737"/>
    <n v="42.12"/>
    <n v="42.12"/>
    <n v="412.86799620132956"/>
    <x v="1"/>
    <x v="1"/>
    <s v=""/>
    <s v=""/>
  </r>
  <r>
    <x v="156"/>
    <x v="1"/>
    <n v="425"/>
    <n v="186"/>
    <n v="150"/>
    <n v="4.2"/>
    <n v="3.7"/>
    <n v="3020"/>
    <n v="183.7748344370861"/>
    <n v="0"/>
    <n v="1586.277"/>
    <n v="349.87584135683744"/>
    <x v="1"/>
    <x v="0"/>
    <n v="0.21471662162162164"/>
    <n v="1.2108108108108029E-2"/>
  </r>
  <r>
    <x v="157"/>
    <x v="1"/>
    <e v="#N/A"/>
    <e v="#N/A"/>
    <n v="6.2"/>
    <n v="4.2"/>
    <n v="3.7"/>
    <n v="124.5"/>
    <n v="184.2570281124498"/>
    <n v="59.76"/>
    <n v="59.76"/>
    <n v="383.86880856760376"/>
    <x v="1"/>
    <x v="1"/>
    <s v=""/>
    <s v=""/>
  </r>
  <r>
    <x v="158"/>
    <x v="1"/>
    <e v="#N/A"/>
    <e v="#N/A"/>
    <n v="6.2"/>
    <n v="4.2"/>
    <n v="3.7"/>
    <n v="124.5"/>
    <n v="184.2570281124498"/>
    <n v="59.76"/>
    <n v="59.76"/>
    <n v="383.86880856760376"/>
    <x v="1"/>
    <x v="1"/>
    <s v=""/>
    <s v=""/>
  </r>
  <r>
    <x v="159"/>
    <x v="1"/>
    <n v="404"/>
    <n v="184"/>
    <n v="13"/>
    <n v="4.2"/>
    <n v="3.7"/>
    <n v="260"/>
    <n v="185"/>
    <n v="0"/>
    <n v="115.297"/>
    <n v="417.18344796482131"/>
    <x v="1"/>
    <x v="1"/>
    <n v="-3.1601081081081173E-2"/>
    <n v="-5.4054054054053502E-3"/>
  </r>
  <r>
    <x v="160"/>
    <x v="1"/>
    <e v="#N/A"/>
    <e v="#N/A"/>
    <n v="5.6"/>
    <n v="4.2"/>
    <n v="3.7"/>
    <n v="112"/>
    <n v="185"/>
    <n v="51.792000000000002"/>
    <n v="51.792000000000002"/>
    <n v="400.06178560395421"/>
    <x v="1"/>
    <x v="1"/>
    <s v=""/>
    <s v=""/>
  </r>
  <r>
    <x v="161"/>
    <x v="1"/>
    <e v="#N/A"/>
    <e v="#N/A"/>
    <n v="5.6"/>
    <n v="4.2"/>
    <n v="3.7"/>
    <n v="112"/>
    <n v="185"/>
    <n v="51.792000000000002"/>
    <n v="51.792000000000002"/>
    <n v="400.06178560395421"/>
    <x v="1"/>
    <x v="1"/>
    <s v=""/>
    <s v=""/>
  </r>
  <r>
    <x v="162"/>
    <x v="1"/>
    <e v="#N/A"/>
    <e v="#N/A"/>
    <n v="3.9"/>
    <n v="4.2"/>
    <n v="3.7"/>
    <n v="78"/>
    <n v="185"/>
    <n v="36.125"/>
    <n v="36.125"/>
    <n v="399.44636678200692"/>
    <x v="1"/>
    <x v="1"/>
    <s v=""/>
    <s v=""/>
  </r>
  <r>
    <x v="163"/>
    <x v="1"/>
    <e v="#N/A"/>
    <e v="#N/A"/>
    <n v="3.9"/>
    <n v="4.2"/>
    <n v="3.7"/>
    <n v="78"/>
    <n v="185"/>
    <n v="36.125"/>
    <n v="36.125"/>
    <n v="399.44636678200692"/>
    <x v="1"/>
    <x v="1"/>
    <s v=""/>
    <s v=""/>
  </r>
  <r>
    <x v="164"/>
    <x v="1"/>
    <e v="#N/A"/>
    <e v="#N/A"/>
    <n v="5.5"/>
    <n v="4.2"/>
    <n v="3.7"/>
    <n v="110"/>
    <n v="185"/>
    <n v="50.030999999999999"/>
    <n v="50.030999999999999"/>
    <n v="406.74781635386063"/>
    <x v="1"/>
    <x v="1"/>
    <s v=""/>
    <s v=""/>
  </r>
  <r>
    <x v="165"/>
    <x v="1"/>
    <e v="#N/A"/>
    <e v="#N/A"/>
    <n v="5.5"/>
    <n v="4.2"/>
    <n v="3.7"/>
    <n v="110"/>
    <n v="185"/>
    <n v="50.030999999999999"/>
    <n v="50.030999999999999"/>
    <n v="406.74781635386063"/>
    <x v="1"/>
    <x v="1"/>
    <s v=""/>
    <s v=""/>
  </r>
  <r>
    <x v="166"/>
    <x v="1"/>
    <e v="#N/A"/>
    <e v="#N/A"/>
    <n v="4"/>
    <n v="4.2"/>
    <n v="3.7"/>
    <n v="80"/>
    <n v="185"/>
    <n v="38.826500000000003"/>
    <n v="38.826500000000003"/>
    <n v="381.18295494056895"/>
    <x v="1"/>
    <x v="1"/>
    <s v=""/>
    <s v=""/>
  </r>
  <r>
    <x v="167"/>
    <x v="1"/>
    <e v="#N/A"/>
    <e v="#N/A"/>
    <n v="4"/>
    <n v="4.2"/>
    <n v="3.7"/>
    <n v="80"/>
    <n v="185"/>
    <n v="38.826500000000003"/>
    <n v="38.826500000000003"/>
    <n v="381.18295494056895"/>
    <x v="1"/>
    <x v="1"/>
    <s v=""/>
    <s v=""/>
  </r>
  <r>
    <x v="168"/>
    <x v="1"/>
    <e v="#N/A"/>
    <e v="#N/A"/>
    <n v="4"/>
    <n v="4.2"/>
    <n v="3.7"/>
    <n v="80"/>
    <n v="185"/>
    <n v="37.271000000000001"/>
    <n v="37.271000000000001"/>
    <n v="397.09157253628831"/>
    <x v="1"/>
    <x v="1"/>
    <s v=""/>
    <s v=""/>
  </r>
  <r>
    <x v="169"/>
    <x v="1"/>
    <e v="#N/A"/>
    <e v="#N/A"/>
    <n v="4"/>
    <n v="4.2"/>
    <n v="3.7"/>
    <n v="80"/>
    <n v="185"/>
    <n v="37.271000000000001"/>
    <n v="37.271000000000001"/>
    <n v="397.09157253628831"/>
    <x v="1"/>
    <x v="1"/>
    <s v=""/>
    <s v=""/>
  </r>
  <r>
    <x v="170"/>
    <x v="1"/>
    <e v="#N/A"/>
    <e v="#N/A"/>
    <n v="4.8"/>
    <n v="4.2"/>
    <n v="3.7"/>
    <n v="96"/>
    <n v="185"/>
    <n v="50"/>
    <n v="50"/>
    <n v="355.2"/>
    <x v="1"/>
    <x v="1"/>
    <s v=""/>
    <s v=""/>
  </r>
  <r>
    <x v="171"/>
    <x v="1"/>
    <e v="#N/A"/>
    <e v="#N/A"/>
    <n v="4.8"/>
    <n v="4.2"/>
    <n v="3.7"/>
    <n v="96"/>
    <n v="185"/>
    <n v="50"/>
    <n v="50"/>
    <n v="355.2"/>
    <x v="1"/>
    <x v="1"/>
    <s v=""/>
    <s v=""/>
  </r>
  <r>
    <x v="172"/>
    <x v="1"/>
    <e v="#N/A"/>
    <e v="#N/A"/>
    <n v="10"/>
    <n v="4.2"/>
    <n v="3.7"/>
    <n v="200"/>
    <n v="185"/>
    <n v="129.71199999999999"/>
    <n v="129.71200000000002"/>
    <n v="285.24731713334148"/>
    <x v="1"/>
    <x v="1"/>
    <s v=""/>
    <s v=""/>
  </r>
  <r>
    <x v="173"/>
    <x v="1"/>
    <e v="#N/A"/>
    <e v="#N/A"/>
    <n v="5"/>
    <n v="4.2"/>
    <n v="3.7"/>
    <n v="100"/>
    <n v="185"/>
    <n v="40.950000000000003"/>
    <n v="40.950000000000003"/>
    <n v="451.77045177045176"/>
    <x v="1"/>
    <x v="1"/>
    <s v=""/>
    <s v=""/>
  </r>
  <r>
    <x v="174"/>
    <x v="1"/>
    <e v="#N/A"/>
    <e v="#N/A"/>
    <n v="5.2"/>
    <n v="4.2"/>
    <n v="3.7"/>
    <n v="104"/>
    <n v="185.00000000000003"/>
    <n v="47.750799999999998"/>
    <n v="47.750799999999998"/>
    <n v="402.92518659373252"/>
    <x v="1"/>
    <x v="1"/>
    <s v=""/>
    <s v=""/>
  </r>
  <r>
    <x v="175"/>
    <x v="1"/>
    <e v="#N/A"/>
    <e v="#N/A"/>
    <n v="5.2"/>
    <n v="4.2"/>
    <n v="3.7"/>
    <n v="104"/>
    <n v="185.00000000000003"/>
    <n v="47.750799999999998"/>
    <n v="47.750799999999998"/>
    <n v="402.92518659373252"/>
    <x v="1"/>
    <x v="1"/>
    <s v=""/>
    <s v=""/>
  </r>
  <r>
    <x v="176"/>
    <x v="1"/>
    <e v="#N/A"/>
    <e v="#N/A"/>
    <n v="4.5"/>
    <n v="4.2"/>
    <n v="3.7"/>
    <n v="90"/>
    <n v="185.00000000000003"/>
    <n v="40.04"/>
    <n v="40.04"/>
    <n v="415.8341658341659"/>
    <x v="1"/>
    <x v="1"/>
    <s v=""/>
    <s v=""/>
  </r>
  <r>
    <x v="177"/>
    <x v="1"/>
    <e v="#N/A"/>
    <e v="#N/A"/>
    <n v="8.6999999999999993"/>
    <n v="4.2"/>
    <n v="3.7"/>
    <n v="173"/>
    <n v="186.06936416184971"/>
    <n v="87.962000000000003"/>
    <n v="87.962000000000003"/>
    <n v="365.95347991178005"/>
    <x v="1"/>
    <x v="1"/>
    <s v=""/>
    <s v=""/>
  </r>
  <r>
    <x v="178"/>
    <x v="1"/>
    <e v="#N/A"/>
    <e v="#N/A"/>
    <n v="5.15"/>
    <n v="4.3499999999999996"/>
    <n v="3.8"/>
    <n v="105"/>
    <n v="186.38095238095238"/>
    <n v="37.8232"/>
    <n v="37.823175000000006"/>
    <n v="517.40764755999453"/>
    <x v="1"/>
    <x v="1"/>
    <s v=""/>
    <s v=""/>
  </r>
  <r>
    <x v="179"/>
    <x v="1"/>
    <n v="437"/>
    <n v="189"/>
    <n v="200"/>
    <n v="4.2"/>
    <n v="3.7"/>
    <n v="3955"/>
    <n v="187.10493046776233"/>
    <n v="0"/>
    <n v="2054.6064000000001"/>
    <n v="360.16630727909734"/>
    <x v="1"/>
    <x v="0"/>
    <n v="0.21332837405405414"/>
    <n v="1.0128378378378322E-2"/>
  </r>
  <r>
    <x v="180"/>
    <x v="1"/>
    <e v="#N/A"/>
    <e v="#N/A"/>
    <n v="6.55"/>
    <n v="4.2"/>
    <n v="3.7"/>
    <n v="126"/>
    <n v="192.34126984126985"/>
    <n v="0"/>
    <n v="54.406799999999997"/>
    <n v="445.44064344898067"/>
    <x v="1"/>
    <x v="1"/>
    <s v=""/>
    <s v=""/>
  </r>
  <r>
    <x v="181"/>
    <x v="1"/>
    <e v="#N/A"/>
    <e v="#N/A"/>
    <n v="25"/>
    <n v="4.2"/>
    <n v="3.7"/>
    <n v="480"/>
    <n v="192.70833333333334"/>
    <n v="0"/>
    <n v="252.39279999999999"/>
    <n v="366.49222957231746"/>
    <x v="2"/>
    <x v="1"/>
    <s v=""/>
    <s v=""/>
  </r>
  <r>
    <x v="182"/>
    <x v="1"/>
    <n v="463"/>
    <n v="195"/>
    <n v="60"/>
    <n v="4.2"/>
    <n v="3.68"/>
    <n v="1140"/>
    <n v="193.68421052631581"/>
    <n v="0"/>
    <n v="615.62400000000002"/>
    <n v="358.66048107286264"/>
    <x v="1"/>
    <x v="0"/>
    <n v="0.2909144565217392"/>
    <n v="6.7934782608694011E-3"/>
  </r>
  <r>
    <x v="183"/>
    <x v="1"/>
    <n v="440"/>
    <n v="202"/>
    <n v="11.7"/>
    <n v="4.2"/>
    <n v="3.7"/>
    <n v="221"/>
    <n v="195.88235294117646"/>
    <n v="0"/>
    <n v="103.194"/>
    <n v="419.50113378684802"/>
    <x v="1"/>
    <x v="1"/>
    <n v="4.8864864864865076E-2"/>
    <n v="3.1231231231231282E-2"/>
  </r>
  <r>
    <x v="184"/>
    <x v="1"/>
    <e v="#N/A"/>
    <e v="#N/A"/>
    <n v="3.8"/>
    <n v="4.2"/>
    <n v="3.7"/>
    <n v="71.5"/>
    <n v="196.64335664335667"/>
    <n v="36.89"/>
    <n v="36.89"/>
    <n v="381.13309840065062"/>
    <x v="1"/>
    <x v="1"/>
    <s v=""/>
    <s v=""/>
  </r>
  <r>
    <x v="185"/>
    <x v="1"/>
    <e v="#N/A"/>
    <e v="#N/A"/>
    <n v="3.8"/>
    <n v="4.2"/>
    <n v="3.7"/>
    <n v="71.5"/>
    <n v="196.64335664335667"/>
    <n v="36.89"/>
    <n v="36.89"/>
    <n v="381.13309840065062"/>
    <x v="1"/>
    <x v="1"/>
    <s v=""/>
    <s v=""/>
  </r>
  <r>
    <x v="186"/>
    <x v="1"/>
    <n v="455"/>
    <n v="198"/>
    <n v="240"/>
    <n v="4.2"/>
    <n v="3.7"/>
    <n v="4510"/>
    <n v="196.89578713968959"/>
    <n v="0"/>
    <n v="2386.9692"/>
    <n v="372.01988194904237"/>
    <x v="1"/>
    <x v="0"/>
    <n v="0.22305291216216205"/>
    <n v="5.6081081081080786E-3"/>
  </r>
  <r>
    <x v="187"/>
    <x v="1"/>
    <e v="#N/A"/>
    <e v="#N/A"/>
    <n v="5.6"/>
    <n v="4.2"/>
    <n v="3.7"/>
    <n v="105"/>
    <n v="197.33333333333334"/>
    <n v="51.637500000000003"/>
    <n v="51.637500000000003"/>
    <n v="401.25877511498425"/>
    <x v="1"/>
    <x v="1"/>
    <s v=""/>
    <s v=""/>
  </r>
  <r>
    <x v="188"/>
    <x v="1"/>
    <e v="#N/A"/>
    <e v="#N/A"/>
    <n v="5.6"/>
    <n v="4.2"/>
    <n v="3.7"/>
    <n v="105"/>
    <n v="197.33333333333334"/>
    <n v="51.637500000000003"/>
    <n v="51.637500000000003"/>
    <n v="401.25877511498425"/>
    <x v="1"/>
    <x v="1"/>
    <s v=""/>
    <s v=""/>
  </r>
  <r>
    <x v="189"/>
    <x v="1"/>
    <e v="#N/A"/>
    <e v="#N/A"/>
    <n v="60"/>
    <n v="4.2"/>
    <n v="3.7"/>
    <n v="1120"/>
    <n v="198.21428571428569"/>
    <n v="475"/>
    <n v="612.61199999999997"/>
    <n v="362.38271532389183"/>
    <x v="1"/>
    <x v="1"/>
    <s v=""/>
    <s v=""/>
  </r>
  <r>
    <x v="190"/>
    <x v="1"/>
    <e v="#N/A"/>
    <e v="#N/A"/>
    <n v="60"/>
    <n v="4.2"/>
    <n v="3.7"/>
    <n v="1120"/>
    <n v="198.21428571428569"/>
    <n v="475"/>
    <n v="612.61199999999997"/>
    <n v="362.38271532389183"/>
    <x v="1"/>
    <x v="1"/>
    <s v=""/>
    <s v=""/>
  </r>
  <r>
    <x v="191"/>
    <x v="1"/>
    <e v="#N/A"/>
    <e v="#N/A"/>
    <n v="5.0999999999999996"/>
    <n v="4.2"/>
    <n v="3.7"/>
    <n v="95"/>
    <n v="198.63157894736844"/>
    <n v="42.12"/>
    <n v="42.12"/>
    <n v="448.00569800569804"/>
    <x v="1"/>
    <x v="1"/>
    <s v=""/>
    <s v=""/>
  </r>
  <r>
    <x v="192"/>
    <x v="1"/>
    <e v="#N/A"/>
    <e v="#N/A"/>
    <n v="4.2"/>
    <n v="4.2"/>
    <n v="3.7"/>
    <n v="78"/>
    <n v="199.23076923076925"/>
    <n v="45.5625"/>
    <n v="45.5625"/>
    <n v="341.06995884773664"/>
    <x v="1"/>
    <x v="1"/>
    <s v=""/>
    <s v=""/>
  </r>
  <r>
    <x v="193"/>
    <x v="1"/>
    <n v="524"/>
    <n v="211"/>
    <n v="50"/>
    <n v="4.2"/>
    <n v="3.6"/>
    <n v="895"/>
    <n v="201.11731843575419"/>
    <n v="0"/>
    <n v="483.29639999999995"/>
    <n v="372.44225282869894"/>
    <x v="0"/>
    <x v="0"/>
    <n v="0.40692951999999982"/>
    <n v="4.9138888888888843E-2"/>
  </r>
  <r>
    <x v="194"/>
    <x v="1"/>
    <e v="#N/A"/>
    <e v="#N/A"/>
    <n v="4.9000000000000004"/>
    <n v="4.2"/>
    <n v="3.7"/>
    <n v="90"/>
    <n v="201.44444444444449"/>
    <n v="40.04"/>
    <n v="40.04"/>
    <n v="452.79720279720289"/>
    <x v="1"/>
    <x v="1"/>
    <s v=""/>
    <s v=""/>
  </r>
  <r>
    <x v="195"/>
    <x v="1"/>
    <e v="#N/A"/>
    <e v="#N/A"/>
    <n v="6.8"/>
    <n v="4.2"/>
    <n v="3.7"/>
    <n v="124"/>
    <n v="202.90322580645162"/>
    <n v="61"/>
    <n v="61"/>
    <n v="412.45901639344265"/>
    <x v="1"/>
    <x v="1"/>
    <s v=""/>
    <s v=""/>
  </r>
  <r>
    <x v="196"/>
    <x v="1"/>
    <n v="451"/>
    <n v="204"/>
    <n v="3.3"/>
    <n v="4.2"/>
    <n v="3.7"/>
    <n v="60"/>
    <n v="203.5"/>
    <n v="0"/>
    <n v="27.047999999999998"/>
    <n v="451.41969831410825"/>
    <x v="2"/>
    <x v="1"/>
    <n v="-9.2972972972971135E-4"/>
    <n v="2.4570024570025328E-3"/>
  </r>
  <r>
    <x v="197"/>
    <x v="1"/>
    <e v="#N/A"/>
    <e v="#N/A"/>
    <n v="4"/>
    <n v="4.2"/>
    <n v="3.7"/>
    <n v="72"/>
    <n v="205.55555555555557"/>
    <n v="36.432000000000002"/>
    <n v="36.432000000000002"/>
    <n v="406.23627580149321"/>
    <x v="1"/>
    <x v="1"/>
    <s v=""/>
    <s v=""/>
  </r>
  <r>
    <x v="198"/>
    <x v="1"/>
    <e v="#N/A"/>
    <e v="#N/A"/>
    <n v="4"/>
    <n v="4.2"/>
    <n v="3.7"/>
    <n v="72"/>
    <n v="205.55555555555557"/>
    <n v="36.432000000000002"/>
    <n v="36.432000000000002"/>
    <n v="406.23627580149321"/>
    <x v="1"/>
    <x v="1"/>
    <s v=""/>
    <s v=""/>
  </r>
  <r>
    <x v="199"/>
    <x v="1"/>
    <n v="488"/>
    <n v="208"/>
    <n v="49.5"/>
    <n v="4.3499999999999996"/>
    <n v="3.6"/>
    <n v="866"/>
    <n v="205.77367205542728"/>
    <n v="0"/>
    <n v="363.63600000000002"/>
    <n v="490.05049005049005"/>
    <x v="0"/>
    <x v="0"/>
    <n v="-4.1842424242424237E-3"/>
    <n v="1.0819304152637432E-2"/>
  </r>
  <r>
    <x v="200"/>
    <x v="1"/>
    <e v="#N/A"/>
    <e v="#N/A"/>
    <n v="32"/>
    <n v="4.2"/>
    <n v="3.65"/>
    <n v="561"/>
    <n v="208.19964349376113"/>
    <n v="0"/>
    <n v="274.10250000000002"/>
    <n v="426.11796681898193"/>
    <x v="0"/>
    <x v="0"/>
    <s v=""/>
    <s v=""/>
  </r>
  <r>
    <x v="201"/>
    <x v="1"/>
    <e v="#N/A"/>
    <e v="#N/A"/>
    <n v="8.8000000000000007"/>
    <n v="4.2"/>
    <n v="3.7"/>
    <n v="155"/>
    <n v="210.06451612903228"/>
    <n v="0"/>
    <n v="64.8"/>
    <n v="502.46913580246922"/>
    <x v="1"/>
    <x v="1"/>
    <s v=""/>
    <s v=""/>
  </r>
  <r>
    <x v="202"/>
    <x v="1"/>
    <e v="#N/A"/>
    <n v="211"/>
    <n v="103"/>
    <n v="4.2"/>
    <n v="3.7"/>
    <n v="1810"/>
    <n v="210.55248618784532"/>
    <n v="0"/>
    <n v="944.56600000000003"/>
    <n v="403.46571864750587"/>
    <x v="1"/>
    <x v="0"/>
    <s v=""/>
    <n v="2.1254263972709797E-3"/>
  </r>
  <r>
    <x v="203"/>
    <x v="1"/>
    <n v="460"/>
    <n v="215"/>
    <n v="12.6"/>
    <n v="4.2"/>
    <n v="3.7"/>
    <n v="217"/>
    <n v="214.83870967741933"/>
    <n v="101.15"/>
    <n v="101.15"/>
    <n v="460.89965397923874"/>
    <x v="1"/>
    <x v="1"/>
    <n v="-1.951951951951858E-3"/>
    <n v="7.5075075075092812E-4"/>
  </r>
  <r>
    <x v="204"/>
    <x v="1"/>
    <e v="#N/A"/>
    <e v="#N/A"/>
    <n v="4.42"/>
    <n v="4.3499999999999996"/>
    <n v="3.85"/>
    <n v="79"/>
    <n v="215.40506329113924"/>
    <n v="0"/>
    <n v="34.314"/>
    <n v="495.92003263973891"/>
    <x v="2"/>
    <x v="0"/>
    <s v=""/>
    <s v=""/>
  </r>
  <r>
    <x v="205"/>
    <x v="1"/>
    <e v="#N/A"/>
    <e v="#N/A"/>
    <n v="65"/>
    <n v="4.3499999999999996"/>
    <n v="3.72"/>
    <n v="1120"/>
    <n v="215.89285714285714"/>
    <n v="475"/>
    <n v="612.61199999999997"/>
    <n v="394.7033358798065"/>
    <x v="1"/>
    <x v="1"/>
    <s v=""/>
    <s v=""/>
  </r>
  <r>
    <x v="206"/>
    <x v="1"/>
    <e v="#N/A"/>
    <e v="#N/A"/>
    <n v="65"/>
    <n v="4.3499999999999996"/>
    <n v="3.72"/>
    <n v="1120"/>
    <n v="215.89285714285714"/>
    <n v="475"/>
    <n v="612.61199999999997"/>
    <n v="394.7033358798065"/>
    <x v="1"/>
    <x v="1"/>
    <s v=""/>
    <s v=""/>
  </r>
  <r>
    <x v="207"/>
    <x v="1"/>
    <e v="#N/A"/>
    <e v="#N/A"/>
    <n v="4.0999999999999996"/>
    <n v="4.2"/>
    <n v="3.7"/>
    <n v="70"/>
    <n v="216.71428571428569"/>
    <n v="0"/>
    <n v="36.125"/>
    <n v="419.93079584775091"/>
    <x v="1"/>
    <x v="1"/>
    <s v=""/>
    <s v=""/>
  </r>
  <r>
    <x v="208"/>
    <x v="1"/>
    <e v="#N/A"/>
    <e v="#N/A"/>
    <n v="28"/>
    <n v="2.8"/>
    <n v="2.4"/>
    <n v="307"/>
    <n v="218.89250814332249"/>
    <n v="0"/>
    <n v="356.4"/>
    <n v="188.55218855218857"/>
    <x v="0"/>
    <x v="0"/>
    <s v=""/>
    <s v=""/>
  </r>
  <r>
    <x v="209"/>
    <x v="1"/>
    <n v="525"/>
    <n v="225"/>
    <n v="70"/>
    <n v="4.2"/>
    <n v="3.67"/>
    <n v="1150"/>
    <n v="223.39130434782609"/>
    <n v="0"/>
    <n v="631.01460000000009"/>
    <n v="407.12211730124778"/>
    <x v="1"/>
    <x v="0"/>
    <n v="0.28953937329700308"/>
    <n v="7.2012456208641051E-3"/>
  </r>
  <r>
    <x v="210"/>
    <x v="1"/>
    <n v="521"/>
    <n v="235"/>
    <n v="14.5"/>
    <n v="4.2"/>
    <n v="3.7"/>
    <n v="235"/>
    <n v="228.29787234042556"/>
    <n v="0"/>
    <n v="106.821"/>
    <n v="502.24206850712881"/>
    <x v="1"/>
    <x v="1"/>
    <n v="3.7348387698042718E-2"/>
    <n v="2.9356943150046444E-2"/>
  </r>
  <r>
    <x v="211"/>
    <x v="1"/>
    <n v="607"/>
    <n v="257"/>
    <n v="60"/>
    <n v="4.3499999999999996"/>
    <n v="3.6"/>
    <n v="899.3"/>
    <n v="240.18681196486156"/>
    <n v="0"/>
    <n v="488.25"/>
    <n v="442.39631336405529"/>
    <x v="0"/>
    <x v="0"/>
    <n v="0.37207291666666675"/>
    <n v="7.0000462962962917E-2"/>
  </r>
  <r>
    <x v="212"/>
    <x v="1"/>
    <n v="438"/>
    <n v="234"/>
    <n v="26.5"/>
    <n v="4.3499999999999996"/>
    <n v="3.69"/>
    <n v="407"/>
    <n v="240.25798525798527"/>
    <n v="222.75"/>
    <n v="222.75"/>
    <n v="438.98989898989896"/>
    <x v="1"/>
    <x v="1"/>
    <n v="-2.2549470777726288E-3"/>
    <n v="-2.6046939714680195E-2"/>
  </r>
  <r>
    <x v="213"/>
    <x v="1"/>
    <n v="571"/>
    <n v="246"/>
    <n v="11.6"/>
    <n v="4.2"/>
    <n v="3.67"/>
    <n v="175"/>
    <n v="243.26857142857142"/>
    <n v="0"/>
    <n v="102.56399999999999"/>
    <n v="415.07741507741508"/>
    <x v="1"/>
    <x v="1"/>
    <n v="0.37564699802687218"/>
    <n v="1.1228037207554387E-2"/>
  </r>
  <r>
    <x v="214"/>
    <x v="1"/>
    <e v="#N/A"/>
    <e v="#N/A"/>
    <n v="65.599999999999994"/>
    <n v="4.2"/>
    <n v="3.6"/>
    <n v="964"/>
    <n v="244.97925311203321"/>
    <n v="0"/>
    <n v="467.1875"/>
    <n v="505.49297658862878"/>
    <x v="1"/>
    <x v="1"/>
    <s v=""/>
    <s v=""/>
  </r>
  <r>
    <x v="215"/>
    <x v="1"/>
    <n v="573"/>
    <n v="249"/>
    <n v="26"/>
    <n v="4.2"/>
    <n v="3.67"/>
    <n v="387"/>
    <n v="246.56330749354004"/>
    <n v="0"/>
    <n v="215.07749999999999"/>
    <n v="443.65403168625267"/>
    <x v="1"/>
    <x v="0"/>
    <n v="0.29154692412492134"/>
    <n v="9.8826241878013921E-3"/>
  </r>
  <r>
    <x v="216"/>
    <x v="1"/>
    <n v="641"/>
    <n v="257"/>
    <n v="61"/>
    <n v="4.2"/>
    <n v="3.6"/>
    <n v="875"/>
    <n v="250.97142857142856"/>
    <n v="0"/>
    <n v="445.17"/>
    <n v="493.29469640811374"/>
    <x v="0"/>
    <x v="0"/>
    <n v="0.29942609289617494"/>
    <n v="2.4020947176685015E-2"/>
  </r>
  <r>
    <x v="217"/>
    <x v="1"/>
    <e v="#N/A"/>
    <e v="#N/A"/>
    <n v="63"/>
    <n v="4.2"/>
    <n v="3.6"/>
    <n v="882"/>
    <n v="257.14285714285717"/>
    <n v="0"/>
    <n v="436.45"/>
    <n v="519.64715316760226"/>
    <x v="1"/>
    <x v="1"/>
    <s v=""/>
    <s v=""/>
  </r>
  <r>
    <x v="218"/>
    <x v="1"/>
    <n v="512"/>
    <n v="246"/>
    <n v="16.8"/>
    <n v="4.2"/>
    <n v="3.7"/>
    <n v="240"/>
    <n v="259"/>
    <n v="0"/>
    <n v="118.404"/>
    <n v="524.982264112699"/>
    <x v="1"/>
    <x v="1"/>
    <n v="-2.4728957528957762E-2"/>
    <n v="-5.0193050193050204E-2"/>
  </r>
  <r>
    <x v="219"/>
    <x v="1"/>
    <n v="648"/>
    <n v="259"/>
    <n v="65"/>
    <n v="4.2"/>
    <n v="3.657"/>
    <n v="897"/>
    <n v="265"/>
    <n v="426"/>
    <n v="425.87999999999994"/>
    <n v="558.15018315018324"/>
    <x v="0"/>
    <x v="0"/>
    <n v="0.16097785069729276"/>
    <n v="-2.2641509433962259E-2"/>
  </r>
  <r>
    <x v="220"/>
    <x v="1"/>
    <e v="#N/A"/>
    <n v="265"/>
    <n v="60"/>
    <n v="4.2"/>
    <n v="3.6"/>
    <n v="820"/>
    <n v="263.41463414634148"/>
    <n v="0"/>
    <n v="405"/>
    <n v="533.33333333333326"/>
    <x v="1"/>
    <x v="0"/>
    <s v=""/>
    <n v="6.0185185185184231E-3"/>
  </r>
  <r>
    <x v="221"/>
    <x v="1"/>
    <e v="#N/A"/>
    <n v="265"/>
    <n v="78"/>
    <n v="4.2"/>
    <n v="3.6"/>
    <n v="965"/>
    <n v="290.98445595854923"/>
    <n v="0"/>
    <n v="450.5"/>
    <n v="623.30743618201996"/>
    <x v="0"/>
    <x v="0"/>
    <s v=""/>
    <n v="-8.9298433048433101E-2"/>
  </r>
  <r>
    <x v="222"/>
    <x v="1"/>
    <e v="#N/A"/>
    <e v="#N/A"/>
    <n v="5"/>
    <n v="4.4000000000000004"/>
    <n v="3.85"/>
    <n v="65"/>
    <n v="296.15384615384613"/>
    <n v="27.1889"/>
    <n v="27.188874999999999"/>
    <n v="708.01016960061793"/>
    <x v="1"/>
    <x v="1"/>
    <s v=""/>
    <s v=""/>
  </r>
  <r>
    <x v="223"/>
    <x v="1"/>
    <n v="840"/>
    <n v="350"/>
    <n v="10.6"/>
    <n v="4.47"/>
    <n v="3.65"/>
    <n v="111"/>
    <n v="348.55855855855856"/>
    <n v="46.4"/>
    <n v="46.4"/>
    <n v="833.83620689655174"/>
    <x v="1"/>
    <x v="1"/>
    <n v="7.3920909795812673E-3"/>
    <n v="4.13543551305251E-3"/>
  </r>
  <r>
    <x v="224"/>
    <x v="1"/>
    <e v="#N/A"/>
    <e v="#N/A"/>
    <n v="3.6"/>
    <n v="4.3499999999999996"/>
    <n v="3.6"/>
    <n v="33"/>
    <n v="392.72727272727275"/>
    <n v="12.375"/>
    <n v="12.375"/>
    <n v="1047.2727272727273"/>
    <x v="1"/>
    <x v="1"/>
    <s v=""/>
    <s v=""/>
  </r>
  <r>
    <x v="225"/>
    <x v="1"/>
    <e v="#N/A"/>
    <e v="#N/A"/>
    <n v="10"/>
    <n v="4.2"/>
    <n v="3.7"/>
    <n v="70"/>
    <n v="528.57142857142856"/>
    <n v="0"/>
    <n v="84.24"/>
    <n v="439.22127255460589"/>
    <x v="1"/>
    <x v="1"/>
    <s v=""/>
    <s v=""/>
  </r>
  <r>
    <x v="226"/>
    <x v="1"/>
    <e v="#N/A"/>
    <n v="304"/>
    <n v="11.7"/>
    <n v="4.3"/>
    <n v="3.7"/>
    <s v="not specified"/>
    <m/>
    <n v="0"/>
    <n v="92.8"/>
    <n v="466.48706896551727"/>
    <x v="2"/>
    <x v="1"/>
    <s v=""/>
    <s v=""/>
  </r>
  <r>
    <x v="227"/>
    <x v="1"/>
    <e v="#N/A"/>
    <n v="300"/>
    <n v="50"/>
    <n v="4.3"/>
    <n v="3.7"/>
    <s v="not specified"/>
    <m/>
    <n v="0"/>
    <n v="228.48"/>
    <n v="809.69887955182082"/>
    <x v="2"/>
    <x v="1"/>
    <s v=""/>
    <s v=""/>
  </r>
  <r>
    <x v="228"/>
    <x v="2"/>
    <n v="165"/>
    <n v="70"/>
    <n v="5"/>
    <n v="4.0999999999999996"/>
    <n v="3.6"/>
    <n v="275"/>
    <n v="65.454545454545453"/>
    <n v="0"/>
    <n v="112.22011200000001"/>
    <n v="160.39905574145212"/>
    <x v="1"/>
    <x v="1"/>
    <n v="2.8684359999999964E-2"/>
    <n v="6.944444444444442E-2"/>
  </r>
  <r>
    <x v="229"/>
    <x v="2"/>
    <n v="210"/>
    <n v="80"/>
    <n v="17"/>
    <n v="4.0999999999999996"/>
    <n v="3.7"/>
    <n v="810"/>
    <n v="77.654320987654316"/>
    <n v="0"/>
    <n v="318.6764"/>
    <n v="197.37890851032583"/>
    <x v="1"/>
    <x v="1"/>
    <n v="6.394346581875987E-2"/>
    <n v="3.020667726550097E-2"/>
  </r>
  <r>
    <x v="230"/>
    <x v="2"/>
    <e v="#N/A"/>
    <e v="#N/A"/>
    <n v="1000"/>
    <n v="3.65"/>
    <n v="3.2"/>
    <n v="41000"/>
    <n v="78.048780487804876"/>
    <n v="25916.799999999999"/>
    <n v="25916.799999999999"/>
    <n v="123.47203358439315"/>
    <x v="1"/>
    <x v="1"/>
    <s v=""/>
    <s v=""/>
  </r>
  <r>
    <x v="231"/>
    <x v="2"/>
    <e v="#N/A"/>
    <e v="#N/A"/>
    <n v="200"/>
    <n v="3.65"/>
    <n v="3.3"/>
    <n v="7900"/>
    <n v="83.544303797468345"/>
    <n v="5001.1332000000002"/>
    <n v="5001.1331699999992"/>
    <n v="131.97009109037583"/>
    <x v="1"/>
    <x v="1"/>
    <s v=""/>
    <s v=""/>
  </r>
  <r>
    <x v="232"/>
    <x v="2"/>
    <e v="#N/A"/>
    <e v="#N/A"/>
    <n v="3.5"/>
    <n v="4.2"/>
    <n v="3.7"/>
    <n v="155"/>
    <n v="83.548387096774206"/>
    <n v="67.116"/>
    <n v="67.116"/>
    <n v="192.94952023362541"/>
    <x v="1"/>
    <x v="1"/>
    <s v=""/>
    <s v=""/>
  </r>
  <r>
    <x v="233"/>
    <x v="2"/>
    <e v="#N/A"/>
    <e v="#N/A"/>
    <n v="40"/>
    <n v="3.65"/>
    <n v="3.2"/>
    <n v="1500"/>
    <n v="85.333333333333329"/>
    <n v="0"/>
    <n v="629.64800000000002"/>
    <n v="203.28818641526695"/>
    <x v="1"/>
    <x v="1"/>
    <s v=""/>
    <s v=""/>
  </r>
  <r>
    <x v="234"/>
    <x v="2"/>
    <n v="195"/>
    <n v="87"/>
    <n v="11.5"/>
    <n v="4.2"/>
    <n v="3.7"/>
    <n v="490"/>
    <n v="86.83673469387756"/>
    <n v="218.4"/>
    <n v="218.4"/>
    <n v="194.82600732600733"/>
    <x v="1"/>
    <x v="1"/>
    <n v="8.9306698002356022E-4"/>
    <n v="1.8801410105757643E-3"/>
  </r>
  <r>
    <x v="235"/>
    <x v="2"/>
    <e v="#N/A"/>
    <e v="#N/A"/>
    <n v="40"/>
    <n v="3.65"/>
    <n v="3.3"/>
    <n v="1500"/>
    <n v="88"/>
    <n v="976.48800000000006"/>
    <n v="976.48800000000006"/>
    <n v="135.1783124831027"/>
    <x v="1"/>
    <x v="1"/>
    <s v=""/>
    <s v=""/>
  </r>
  <r>
    <x v="236"/>
    <x v="2"/>
    <e v="#N/A"/>
    <e v="#N/A"/>
    <n v="4"/>
    <n v="4.2"/>
    <n v="3.7"/>
    <n v="160"/>
    <n v="92.5"/>
    <n v="71.91"/>
    <n v="71.91"/>
    <n v="205.81282158253373"/>
    <x v="1"/>
    <x v="1"/>
    <s v=""/>
    <s v=""/>
  </r>
  <r>
    <x v="237"/>
    <x v="2"/>
    <n v="285"/>
    <n v="114"/>
    <n v="12"/>
    <n v="4.0999999999999996"/>
    <n v="3.6"/>
    <n v="465"/>
    <n v="92.903225806451616"/>
    <n v="0"/>
    <n v="175.85777000000002"/>
    <n v="245.65306383675852"/>
    <x v="1"/>
    <x v="1"/>
    <n v="0.16017278819444458"/>
    <n v="0.2270833333333333"/>
  </r>
  <r>
    <x v="238"/>
    <x v="2"/>
    <e v="#N/A"/>
    <e v="#N/A"/>
    <n v="100"/>
    <n v="3.65"/>
    <n v="3.2"/>
    <n v="3400"/>
    <n v="94.117647058823536"/>
    <n v="0"/>
    <n v="2026.482"/>
    <n v="157.90912527226988"/>
    <x v="1"/>
    <x v="1"/>
    <s v=""/>
    <s v=""/>
  </r>
  <r>
    <x v="239"/>
    <x v="2"/>
    <e v="#N/A"/>
    <e v="#N/A"/>
    <n v="400"/>
    <n v="3.65"/>
    <n v="3.2"/>
    <n v="13600"/>
    <n v="94.117647058823536"/>
    <n v="0"/>
    <n v="8786.25"/>
    <n v="145.68217385118791"/>
    <x v="1"/>
    <x v="1"/>
    <s v=""/>
    <s v=""/>
  </r>
  <r>
    <x v="240"/>
    <x v="2"/>
    <e v="#N/A"/>
    <e v="#N/A"/>
    <n v="60"/>
    <n v="3.65"/>
    <n v="3.3"/>
    <n v="2100"/>
    <n v="94.285714285714278"/>
    <n v="1424.0450000000001"/>
    <n v="1424.0450000000001"/>
    <n v="139.04054998261992"/>
    <x v="1"/>
    <x v="1"/>
    <s v=""/>
    <s v=""/>
  </r>
  <r>
    <x v="241"/>
    <x v="2"/>
    <n v="198"/>
    <n v="90"/>
    <n v="42"/>
    <n v="2.7"/>
    <n v="2.2000000000000002"/>
    <n v="980"/>
    <n v="94.285714285714292"/>
    <n v="0"/>
    <n v="465"/>
    <n v="198.70967741935485"/>
    <x v="1"/>
    <x v="1"/>
    <n v="-3.5714285714285587E-3"/>
    <n v="-4.5454545454545525E-2"/>
  </r>
  <r>
    <x v="242"/>
    <x v="2"/>
    <e v="#N/A"/>
    <e v="#N/A"/>
    <n v="100"/>
    <n v="3.65"/>
    <n v="3.3"/>
    <n v="3500"/>
    <n v="94.285714285714292"/>
    <n v="1945.9"/>
    <n v="1945.9"/>
    <n v="169.58733747880157"/>
    <x v="1"/>
    <x v="1"/>
    <s v=""/>
    <s v=""/>
  </r>
  <r>
    <x v="243"/>
    <x v="2"/>
    <e v="#N/A"/>
    <e v="#N/A"/>
    <n v="160"/>
    <n v="3.65"/>
    <n v="3.3"/>
    <n v="5600"/>
    <n v="94.285714285714292"/>
    <n v="3803.8"/>
    <n v="3803.8"/>
    <n v="138.80855986119144"/>
    <x v="1"/>
    <x v="1"/>
    <s v=""/>
    <s v=""/>
  </r>
  <r>
    <x v="244"/>
    <x v="2"/>
    <e v="#N/A"/>
    <e v="#N/A"/>
    <n v="1000"/>
    <n v="3.65"/>
    <n v="3.3"/>
    <n v="35000"/>
    <n v="94.285714285714292"/>
    <n v="22631.25"/>
    <n v="22631.25"/>
    <n v="145.81607290803643"/>
    <x v="1"/>
    <x v="1"/>
    <s v=""/>
    <s v=""/>
  </r>
  <r>
    <x v="245"/>
    <x v="2"/>
    <e v="#N/A"/>
    <e v="#N/A"/>
    <n v="5"/>
    <n v="4.2"/>
    <n v="3.7"/>
    <n v="195"/>
    <n v="94.871794871794862"/>
    <n v="85.093500000000006"/>
    <n v="85.093500000000006"/>
    <n v="217.40791012239478"/>
    <x v="1"/>
    <x v="1"/>
    <s v=""/>
    <s v=""/>
  </r>
  <r>
    <x v="246"/>
    <x v="2"/>
    <e v="#N/A"/>
    <e v="#N/A"/>
    <n v="200"/>
    <n v="3.65"/>
    <n v="3.2"/>
    <n v="6700"/>
    <n v="95.522388059701484"/>
    <n v="0"/>
    <n v="4555.32"/>
    <n v="140.49506950115469"/>
    <x v="1"/>
    <x v="1"/>
    <s v=""/>
    <s v=""/>
  </r>
  <r>
    <x v="247"/>
    <x v="2"/>
    <e v="#N/A"/>
    <e v="#N/A"/>
    <n v="60"/>
    <n v="3.65"/>
    <n v="3.2"/>
    <n v="2000"/>
    <n v="96"/>
    <n v="0"/>
    <n v="1131.5999999999999"/>
    <n v="169.67126193001062"/>
    <x v="1"/>
    <x v="1"/>
    <s v=""/>
    <s v=""/>
  </r>
  <r>
    <x v="248"/>
    <x v="2"/>
    <n v="263"/>
    <n v="105"/>
    <n v="6"/>
    <n v="4.0999999999999996"/>
    <n v="3.6"/>
    <n v="222"/>
    <n v="97.297297297297305"/>
    <n v="0"/>
    <n v="86.012567999999987"/>
    <n v="251.12609124750242"/>
    <x v="1"/>
    <x v="1"/>
    <n v="4.7282656666666423E-2"/>
    <n v="7.9166666666666607E-2"/>
  </r>
  <r>
    <x v="249"/>
    <x v="2"/>
    <e v="#N/A"/>
    <e v="#N/A"/>
    <n v="260"/>
    <n v="3.65"/>
    <n v="3.3"/>
    <n v="8700"/>
    <n v="98.620689655172427"/>
    <n v="5525.0249999999996"/>
    <n v="5525.0249999999996"/>
    <n v="155.29341496192328"/>
    <x v="1"/>
    <x v="1"/>
    <s v=""/>
    <s v=""/>
  </r>
  <r>
    <x v="250"/>
    <x v="2"/>
    <e v="#N/A"/>
    <e v="#N/A"/>
    <n v="400"/>
    <n v="3.65"/>
    <n v="3.3"/>
    <n v="13100"/>
    <n v="100.76335877862596"/>
    <n v="8540.0249999999996"/>
    <n v="8540.0249999999996"/>
    <n v="154.56629225324281"/>
    <x v="1"/>
    <x v="1"/>
    <s v=""/>
    <s v=""/>
  </r>
  <r>
    <x v="251"/>
    <x v="2"/>
    <n v="232"/>
    <n v="101"/>
    <n v="75"/>
    <n v="4.2"/>
    <n v="3.7"/>
    <n v="2750"/>
    <n v="100.90909090909091"/>
    <n v="1174.8"/>
    <n v="1174.8"/>
    <n v="236.21041879468848"/>
    <x v="1"/>
    <x v="1"/>
    <n v="-1.7824864864865009E-2"/>
    <n v="9.009009009008917E-4"/>
  </r>
  <r>
    <x v="252"/>
    <x v="2"/>
    <e v="#N/A"/>
    <e v="#N/A"/>
    <n v="100"/>
    <n v="3.65"/>
    <n v="3.2"/>
    <n v="3150"/>
    <n v="101.5873015873016"/>
    <n v="0"/>
    <n v="1914.3019999999999"/>
    <n v="167.16275697356008"/>
    <x v="0"/>
    <x v="0"/>
    <s v=""/>
    <s v=""/>
  </r>
  <r>
    <x v="253"/>
    <x v="2"/>
    <e v="#N/A"/>
    <e v="#N/A"/>
    <n v="6.5"/>
    <n v="4.2"/>
    <n v="3.7"/>
    <n v="235"/>
    <n v="102.3404255319149"/>
    <n v="113.458"/>
    <n v="113.458"/>
    <n v="211.97271236933491"/>
    <x v="1"/>
    <x v="1"/>
    <s v=""/>
    <s v=""/>
  </r>
  <r>
    <x v="254"/>
    <x v="2"/>
    <e v="#N/A"/>
    <e v="#N/A"/>
    <n v="90"/>
    <n v="3.65"/>
    <n v="3.3"/>
    <n v="2900"/>
    <n v="102.41379310344828"/>
    <n v="1901.614"/>
    <n v="1901.614"/>
    <n v="156.18311602670153"/>
    <x v="1"/>
    <x v="1"/>
    <s v=""/>
    <s v=""/>
  </r>
  <r>
    <x v="255"/>
    <x v="2"/>
    <e v="#N/A"/>
    <e v="#N/A"/>
    <n v="180"/>
    <n v="3.65"/>
    <n v="3.2"/>
    <n v="5600"/>
    <n v="102.85714285714286"/>
    <n v="0"/>
    <n v="3565.62"/>
    <n v="161.54273310111566"/>
    <x v="0"/>
    <x v="1"/>
    <s v=""/>
    <s v=""/>
  </r>
  <r>
    <x v="256"/>
    <x v="2"/>
    <e v="#N/A"/>
    <e v="#N/A"/>
    <n v="300"/>
    <n v="3.65"/>
    <n v="3.3"/>
    <n v="9500"/>
    <n v="104.21052631578948"/>
    <n v="6147.8459999999995"/>
    <n v="6147.8459999999995"/>
    <n v="161.03201023578015"/>
    <x v="1"/>
    <x v="1"/>
    <s v=""/>
    <s v=""/>
  </r>
  <r>
    <x v="257"/>
    <x v="2"/>
    <e v="#N/A"/>
    <e v="#N/A"/>
    <n v="100"/>
    <n v="3.65"/>
    <n v="3.2"/>
    <n v="3000"/>
    <n v="106.66666666666667"/>
    <n v="0"/>
    <n v="1357.2"/>
    <n v="235.77954612437372"/>
    <x v="1"/>
    <x v="1"/>
    <s v=""/>
    <s v=""/>
  </r>
  <r>
    <x v="258"/>
    <x v="2"/>
    <e v="#N/A"/>
    <e v="#N/A"/>
    <n v="9"/>
    <n v="4.2"/>
    <n v="3.7"/>
    <n v="310"/>
    <n v="107.41935483870969"/>
    <n v="144.9"/>
    <n v="142.13999999999999"/>
    <n v="234.27606585056992"/>
    <x v="1"/>
    <x v="1"/>
    <s v=""/>
    <s v=""/>
  </r>
  <r>
    <x v="259"/>
    <x v="2"/>
    <e v="#N/A"/>
    <e v="#N/A"/>
    <n v="700"/>
    <n v="3.65"/>
    <n v="3.3"/>
    <n v="21000"/>
    <n v="110"/>
    <n v="12854.754000000001"/>
    <n v="12854.754000000001"/>
    <n v="179.70005493687393"/>
    <x v="1"/>
    <x v="1"/>
    <s v=""/>
    <s v=""/>
  </r>
  <r>
    <x v="260"/>
    <x v="2"/>
    <n v="335"/>
    <n v="141"/>
    <n v="30"/>
    <n v="4.0999999999999996"/>
    <n v="3.6"/>
    <n v="950"/>
    <n v="113.68421052631579"/>
    <n v="0"/>
    <n v="377.82838500000003"/>
    <n v="285.84406118666811"/>
    <x v="1"/>
    <x v="1"/>
    <n v="0.17196767569444438"/>
    <n v="0.24027777777777781"/>
  </r>
  <r>
    <x v="261"/>
    <x v="2"/>
    <e v="#N/A"/>
    <e v="#N/A"/>
    <n v="4"/>
    <n v="4.2"/>
    <n v="3.7"/>
    <n v="130"/>
    <n v="113.84615384615385"/>
    <n v="53.613"/>
    <n v="53.613"/>
    <n v="276.05244996549345"/>
    <x v="1"/>
    <x v="1"/>
    <s v=""/>
    <s v=""/>
  </r>
  <r>
    <x v="262"/>
    <x v="2"/>
    <n v="305.39999999999998"/>
    <n v="121.3"/>
    <n v="62.5"/>
    <n v="4.0999999999999996"/>
    <n v="3.7"/>
    <n v="2020"/>
    <n v="114.48019801980197"/>
    <n v="0"/>
    <n v="821.98291999999992"/>
    <n v="281.33187974270805"/>
    <x v="1"/>
    <x v="1"/>
    <n v="8.5550632510270175E-2"/>
    <n v="5.9571891891891937E-2"/>
  </r>
  <r>
    <x v="263"/>
    <x v="2"/>
    <e v="#N/A"/>
    <e v="#N/A"/>
    <n v="60"/>
    <n v="4.2"/>
    <n v="3.6"/>
    <n v="1850"/>
    <n v="116.75675675675676"/>
    <n v="852.5"/>
    <n v="861.02499999999998"/>
    <n v="250.86379605702507"/>
    <x v="1"/>
    <x v="1"/>
    <s v=""/>
    <s v=""/>
  </r>
  <r>
    <x v="264"/>
    <x v="2"/>
    <e v="#N/A"/>
    <e v="#N/A"/>
    <n v="5"/>
    <n v="4.2"/>
    <n v="3.7"/>
    <n v="155"/>
    <n v="119.35483870967742"/>
    <n v="67.116"/>
    <n v="67.116"/>
    <n v="275.64217176232199"/>
    <x v="1"/>
    <x v="1"/>
    <s v=""/>
    <s v=""/>
  </r>
  <r>
    <x v="265"/>
    <x v="2"/>
    <n v="343"/>
    <n v="134"/>
    <n v="55"/>
    <n v="4.0999999999999996"/>
    <n v="3.7"/>
    <n v="1680"/>
    <n v="121.13095238095238"/>
    <n v="0"/>
    <n v="660.13379999999995"/>
    <n v="308.27083842699767"/>
    <x v="1"/>
    <x v="1"/>
    <n v="0.11265795282555291"/>
    <n v="0.10624078624078614"/>
  </r>
  <r>
    <x v="266"/>
    <x v="2"/>
    <e v="#N/A"/>
    <e v="#N/A"/>
    <n v="72"/>
    <n v="3.65"/>
    <n v="3.2"/>
    <n v="1900"/>
    <n v="121.26315789473685"/>
    <n v="0"/>
    <n v="425.952"/>
    <n v="540.90601757944557"/>
    <x v="1"/>
    <x v="1"/>
    <s v=""/>
    <s v=""/>
  </r>
  <r>
    <x v="267"/>
    <x v="2"/>
    <e v="#N/A"/>
    <e v="#N/A"/>
    <n v="130"/>
    <n v="3.65"/>
    <n v="3.2"/>
    <n v="3425"/>
    <n v="121.45985401459855"/>
    <n v="0"/>
    <n v="1693.12"/>
    <n v="245.70024570024572"/>
    <x v="1"/>
    <x v="1"/>
    <s v=""/>
    <s v=""/>
  </r>
  <r>
    <x v="268"/>
    <x v="2"/>
    <n v="378"/>
    <n v="153"/>
    <n v="43"/>
    <n v="4.0999999999999996"/>
    <n v="3.6"/>
    <n v="1270"/>
    <n v="121.88976377952757"/>
    <n v="0"/>
    <n v="496.92217299999993"/>
    <n v="311.51759452681949"/>
    <x v="1"/>
    <x v="1"/>
    <n v="0.21341460848837168"/>
    <n v="0.25523255813953472"/>
  </r>
  <r>
    <x v="269"/>
    <x v="2"/>
    <e v="#N/A"/>
    <e v="#N/A"/>
    <n v="7"/>
    <n v="4.2"/>
    <n v="3.7"/>
    <n v="210"/>
    <n v="123.33333333333334"/>
    <n v="110.262"/>
    <n v="110.262"/>
    <n v="234.89506811050046"/>
    <x v="1"/>
    <x v="1"/>
    <s v=""/>
    <s v=""/>
  </r>
  <r>
    <x v="270"/>
    <x v="2"/>
    <e v="#N/A"/>
    <e v="#N/A"/>
    <n v="150"/>
    <n v="3.65"/>
    <n v="3.2"/>
    <n v="3840"/>
    <n v="125"/>
    <n v="0"/>
    <n v="1591.317"/>
    <n v="301.63694600133095"/>
    <x v="1"/>
    <x v="1"/>
    <s v=""/>
    <s v=""/>
  </r>
  <r>
    <x v="271"/>
    <x v="2"/>
    <e v="#N/A"/>
    <e v="#N/A"/>
    <n v="11"/>
    <n v="3.65"/>
    <n v="3.2"/>
    <n v="275"/>
    <n v="128"/>
    <n v="0"/>
    <n v="170.85600000000002"/>
    <n v="206.02144495949804"/>
    <x v="1"/>
    <x v="1"/>
    <s v=""/>
    <s v=""/>
  </r>
  <r>
    <x v="272"/>
    <x v="2"/>
    <e v="#N/A"/>
    <e v="#N/A"/>
    <n v="5"/>
    <n v="3.65"/>
    <n v="3.2"/>
    <n v="125"/>
    <n v="128"/>
    <n v="0"/>
    <n v="69.993300000000005"/>
    <n v="228.59330821664358"/>
    <x v="1"/>
    <x v="1"/>
    <s v=""/>
    <s v=""/>
  </r>
  <r>
    <x v="273"/>
    <x v="2"/>
    <e v="#N/A"/>
    <e v="#N/A"/>
    <n v="4.5"/>
    <n v="3.65"/>
    <n v="3.2"/>
    <n v="112.5"/>
    <n v="128"/>
    <n v="0"/>
    <n v="63.948149999999991"/>
    <n v="225.18243295544909"/>
    <x v="1"/>
    <x v="1"/>
    <s v=""/>
    <s v=""/>
  </r>
  <r>
    <x v="274"/>
    <x v="2"/>
    <e v="#N/A"/>
    <e v="#N/A"/>
    <n v="10"/>
    <n v="3.65"/>
    <n v="3.2"/>
    <n v="250"/>
    <n v="128"/>
    <n v="0"/>
    <n v="159.27699999999999"/>
    <n v="200.90785235784202"/>
    <x v="1"/>
    <x v="1"/>
    <s v=""/>
    <s v=""/>
  </r>
  <r>
    <x v="275"/>
    <x v="2"/>
    <e v="#N/A"/>
    <e v="#N/A"/>
    <n v="3.5"/>
    <n v="3.65"/>
    <n v="3.2"/>
    <n v="87.5"/>
    <n v="128.00000000000003"/>
    <n v="0"/>
    <n v="50.058"/>
    <n v="223.74046106516442"/>
    <x v="1"/>
    <x v="1"/>
    <s v=""/>
    <s v=""/>
  </r>
  <r>
    <x v="276"/>
    <x v="2"/>
    <e v="#N/A"/>
    <e v="#N/A"/>
    <n v="7"/>
    <n v="3.65"/>
    <n v="3.2"/>
    <n v="175"/>
    <n v="128.00000000000003"/>
    <n v="0"/>
    <n v="99.297899999999998"/>
    <n v="225.58382402850415"/>
    <x v="1"/>
    <x v="1"/>
    <s v=""/>
    <s v=""/>
  </r>
  <r>
    <x v="277"/>
    <x v="2"/>
    <e v="#N/A"/>
    <e v="#N/A"/>
    <n v="4"/>
    <n v="4.2"/>
    <n v="3.7"/>
    <n v="115"/>
    <n v="128.69565217391303"/>
    <n v="52.311"/>
    <n v="49.737749999999998"/>
    <n v="297.56070590245844"/>
    <x v="1"/>
    <x v="1"/>
    <s v=""/>
    <s v=""/>
  </r>
  <r>
    <x v="278"/>
    <x v="2"/>
    <e v="#N/A"/>
    <n v="132"/>
    <n v="72"/>
    <n v="3.65"/>
    <n v="3.2"/>
    <n v="1780"/>
    <n v="129.43820224719101"/>
    <n v="0"/>
    <n v="870.75"/>
    <n v="264.59948320413434"/>
    <x v="1"/>
    <x v="1"/>
    <s v=""/>
    <n v="1.9791666666666652E-2"/>
  </r>
  <r>
    <x v="279"/>
    <x v="2"/>
    <e v="#N/A"/>
    <n v="129"/>
    <n v="3.6"/>
    <n v="3.65"/>
    <n v="3.2"/>
    <n v="89"/>
    <n v="129.43820224719104"/>
    <n v="0"/>
    <n v="1934.1666000000002"/>
    <n v="5.9560536305404099"/>
    <x v="1"/>
    <x v="1"/>
    <s v=""/>
    <n v="-3.3854166666669183E-3"/>
  </r>
  <r>
    <x v="280"/>
    <x v="2"/>
    <n v="275"/>
    <n v="128"/>
    <n v="40"/>
    <n v="3.65"/>
    <n v="3.2"/>
    <n v="980"/>
    <n v="130.61224489795919"/>
    <n v="0"/>
    <n v="472.75"/>
    <n v="270.75621364357482"/>
    <x v="1"/>
    <x v="1"/>
    <n v="1.5673828124999956E-2"/>
    <n v="-2.0000000000000018E-2"/>
  </r>
  <r>
    <x v="281"/>
    <x v="2"/>
    <e v="#N/A"/>
    <e v="#N/A"/>
    <n v="7"/>
    <n v="4.2"/>
    <n v="3.7"/>
    <n v="195"/>
    <n v="132.82051282051282"/>
    <n v="85.093500000000006"/>
    <n v="85.093500000000006"/>
    <n v="304.37107417135269"/>
    <x v="1"/>
    <x v="1"/>
    <s v=""/>
    <s v=""/>
  </r>
  <r>
    <x v="282"/>
    <x v="2"/>
    <e v="#N/A"/>
    <e v="#N/A"/>
    <n v="9"/>
    <n v="4.2"/>
    <n v="3.7"/>
    <n v="250"/>
    <n v="133.20000000000002"/>
    <n v="129.8235"/>
    <n v="129.8235"/>
    <n v="256.50209707795585"/>
    <x v="1"/>
    <x v="1"/>
    <s v=""/>
    <s v=""/>
  </r>
  <r>
    <x v="283"/>
    <x v="2"/>
    <e v="#N/A"/>
    <e v="#N/A"/>
    <n v="120"/>
    <n v="3.65"/>
    <n v="3.2"/>
    <n v="2860"/>
    <n v="134.26573426573427"/>
    <n v="0"/>
    <n v="1378.08"/>
    <n v="278.64855451062346"/>
    <x v="1"/>
    <x v="1"/>
    <s v=""/>
    <s v=""/>
  </r>
  <r>
    <x v="284"/>
    <x v="2"/>
    <e v="#N/A"/>
    <e v="#N/A"/>
    <n v="120"/>
    <n v="3.65"/>
    <n v="3.2"/>
    <n v="2860"/>
    <n v="134.26573426573427"/>
    <n v="0"/>
    <n v="1378.08"/>
    <n v="278.64855451062346"/>
    <x v="1"/>
    <x v="1"/>
    <s v=""/>
    <s v=""/>
  </r>
  <r>
    <x v="285"/>
    <x v="2"/>
    <e v="#N/A"/>
    <e v="#N/A"/>
    <n v="120"/>
    <n v="3.65"/>
    <n v="3.2"/>
    <n v="2860"/>
    <n v="134.26573426573427"/>
    <n v="0"/>
    <n v="1378.08"/>
    <n v="278.64855451062346"/>
    <x v="1"/>
    <x v="1"/>
    <s v=""/>
    <s v=""/>
  </r>
  <r>
    <x v="286"/>
    <x v="2"/>
    <n v="324.10000000000002"/>
    <n v="131.69999999999999"/>
    <n v="72"/>
    <n v="4.0999999999999996"/>
    <n v="3.7"/>
    <n v="1974"/>
    <n v="134.95440729483283"/>
    <n v="0"/>
    <n v="802.26154999999994"/>
    <n v="332.06128350536062"/>
    <x v="1"/>
    <x v="1"/>
    <n v="-2.3975344012762911E-2"/>
    <n v="-2.4114864864865027E-2"/>
  </r>
  <r>
    <x v="287"/>
    <x v="2"/>
    <n v="393"/>
    <n v="160"/>
    <n v="60"/>
    <n v="4.0999999999999996"/>
    <n v="3.6"/>
    <n v="1600"/>
    <n v="135"/>
    <n v="0"/>
    <n v="661.53834000000006"/>
    <n v="326.51168789400771"/>
    <x v="1"/>
    <x v="1"/>
    <n v="0.20363225750000025"/>
    <n v="0.18518518518518512"/>
  </r>
  <r>
    <x v="288"/>
    <x v="2"/>
    <e v="#N/A"/>
    <e v="#N/A"/>
    <n v="120"/>
    <n v="3.65"/>
    <n v="3.2"/>
    <n v="2840"/>
    <n v="135.21126760563382"/>
    <n v="0"/>
    <n v="1436.5440000000001"/>
    <n v="267.30820636193528"/>
    <x v="0"/>
    <x v="0"/>
    <s v=""/>
    <s v=""/>
  </r>
  <r>
    <x v="289"/>
    <x v="2"/>
    <e v="#N/A"/>
    <e v="#N/A"/>
    <n v="60"/>
    <n v="3.65"/>
    <n v="3.2"/>
    <n v="1410"/>
    <n v="136.17021276595744"/>
    <n v="0"/>
    <n v="686.46400000000006"/>
    <n v="279.69420100689911"/>
    <x v="1"/>
    <x v="1"/>
    <s v=""/>
    <s v=""/>
  </r>
  <r>
    <x v="290"/>
    <x v="2"/>
    <e v="#N/A"/>
    <e v="#N/A"/>
    <n v="100"/>
    <n v="3.65"/>
    <n v="3.2"/>
    <n v="2300"/>
    <n v="139.13043478260872"/>
    <n v="0"/>
    <n v="2618.3519999999999"/>
    <n v="122.21427829413311"/>
    <x v="1"/>
    <x v="1"/>
    <s v=""/>
    <s v=""/>
  </r>
  <r>
    <x v="291"/>
    <x v="2"/>
    <e v="#N/A"/>
    <e v="#N/A"/>
    <n v="100"/>
    <n v="3.65"/>
    <n v="3.2"/>
    <n v="2270"/>
    <n v="140.9691629955947"/>
    <n v="0"/>
    <n v="1135.2"/>
    <n v="281.88865398167724"/>
    <x v="0"/>
    <x v="0"/>
    <s v=""/>
    <s v=""/>
  </r>
  <r>
    <x v="292"/>
    <x v="2"/>
    <n v="335"/>
    <n v="140"/>
    <n v="4.8"/>
    <n v="4.0999999999999996"/>
    <n v="3.65"/>
    <n v="124"/>
    <n v="141.29032258064515"/>
    <n v="52"/>
    <n v="59.28"/>
    <n v="295.54655870445345"/>
    <x v="1"/>
    <x v="1"/>
    <n v="0.13349315068493151"/>
    <n v="-9.1324200913240894E-3"/>
  </r>
  <r>
    <x v="293"/>
    <x v="2"/>
    <e v="#N/A"/>
    <n v="141"/>
    <n v="176"/>
    <n v="3.65"/>
    <n v="3.2"/>
    <n v="3984"/>
    <n v="141.36546184738958"/>
    <n v="0"/>
    <n v="1934.1666000000002"/>
    <n v="291.18484415975337"/>
    <x v="1"/>
    <x v="1"/>
    <s v=""/>
    <n v="-2.585227272727475E-3"/>
  </r>
  <r>
    <x v="294"/>
    <x v="2"/>
    <e v="#N/A"/>
    <e v="#N/A"/>
    <n v="9"/>
    <n v="4.2"/>
    <n v="3.7"/>
    <n v="235"/>
    <n v="141.7021276595745"/>
    <n v="113.458"/>
    <n v="113.458"/>
    <n v="293.50067866523295"/>
    <x v="1"/>
    <x v="1"/>
    <s v=""/>
    <s v=""/>
  </r>
  <r>
    <x v="295"/>
    <x v="2"/>
    <n v="296"/>
    <n v="142"/>
    <n v="15"/>
    <n v="4.2"/>
    <n v="3.6"/>
    <n v="380"/>
    <n v="142.10526315789474"/>
    <n v="180.4631"/>
    <n v="180.46312499999999"/>
    <n v="299.23010587342981"/>
    <x v="1"/>
    <x v="1"/>
    <n v="-1.0794722222222219E-2"/>
    <n v="-7.407407407407085E-4"/>
  </r>
  <r>
    <x v="296"/>
    <x v="2"/>
    <n v="318"/>
    <n v="147"/>
    <n v="91.5"/>
    <n v="3.65"/>
    <n v="3.2"/>
    <n v="1990"/>
    <n v="147.1356783919598"/>
    <n v="0"/>
    <n v="919.78878600000007"/>
    <n v="318.33395281251018"/>
    <x v="0"/>
    <x v="0"/>
    <n v="-1.0490643852459902E-3"/>
    <n v="-9.2213114754102765E-4"/>
  </r>
  <r>
    <x v="297"/>
    <x v="2"/>
    <n v="264"/>
    <n v="150"/>
    <n v="5.6"/>
    <n v="4.0999999999999996"/>
    <n v="3.65"/>
    <n v="136"/>
    <n v="150.29411764705878"/>
    <n v="77.308099999999996"/>
    <n v="77.308110000000013"/>
    <n v="264.39658141946546"/>
    <x v="1"/>
    <x v="1"/>
    <n v="-1.499949119373345E-3"/>
    <n v="-1.9569471624263368E-3"/>
  </r>
  <r>
    <x v="298"/>
    <x v="2"/>
    <n v="246"/>
    <n v="150"/>
    <n v="4"/>
    <n v="4.2"/>
    <n v="3.65"/>
    <n v="97"/>
    <n v="150.51546391752578"/>
    <n v="56.5779"/>
    <n v="57.871882499999991"/>
    <n v="252.28140798772188"/>
    <x v="1"/>
    <x v="1"/>
    <n v="-2.4898418150685053E-2"/>
    <n v="-3.424657534246589E-3"/>
  </r>
  <r>
    <x v="299"/>
    <x v="2"/>
    <e v="#N/A"/>
    <e v="#N/A"/>
    <n v="8.5"/>
    <n v="3.65"/>
    <n v="3.2"/>
    <n v="170"/>
    <n v="160"/>
    <n v="0"/>
    <n v="107.31490000000002"/>
    <n v="253.45967801302521"/>
    <x v="1"/>
    <x v="1"/>
    <s v=""/>
    <s v=""/>
  </r>
  <r>
    <x v="300"/>
    <x v="2"/>
    <n v="380"/>
    <n v="163"/>
    <n v="5.3"/>
    <n v="4.2"/>
    <n v="3.75"/>
    <n v="124"/>
    <n v="160.28225806451613"/>
    <n v="52"/>
    <n v="59.28"/>
    <n v="335.27327935222672"/>
    <x v="1"/>
    <x v="1"/>
    <n v="0.13340377358490563"/>
    <n v="1.695597484276723E-2"/>
  </r>
  <r>
    <x v="301"/>
    <x v="2"/>
    <e v="#N/A"/>
    <e v="#N/A"/>
    <n v="271"/>
    <n v="3.65"/>
    <n v="3.2"/>
    <n v="5400"/>
    <n v="160.59259259259258"/>
    <n v="0"/>
    <n v="2505.6"/>
    <n v="346.10472541507028"/>
    <x v="1"/>
    <x v="1"/>
    <s v=""/>
    <s v=""/>
  </r>
  <r>
    <x v="302"/>
    <x v="2"/>
    <e v="#N/A"/>
    <n v="160"/>
    <n v="100"/>
    <n v="3.65"/>
    <n v="3.2"/>
    <n v="1970"/>
    <n v="162.43654822335026"/>
    <n v="0"/>
    <n v="926.14400000000001"/>
    <n v="345.5186234538042"/>
    <x v="1"/>
    <x v="1"/>
    <s v=""/>
    <n v="-1.5000000000000013E-2"/>
  </r>
  <r>
    <x v="303"/>
    <x v="2"/>
    <e v="#N/A"/>
    <e v="#N/A"/>
    <n v="272"/>
    <n v="3.65"/>
    <n v="3.2"/>
    <n v="5302"/>
    <n v="164.16446623915508"/>
    <n v="0"/>
    <n v="2605.8240000000001"/>
    <n v="334.02102367619608"/>
    <x v="1"/>
    <x v="1"/>
    <s v=""/>
    <s v=""/>
  </r>
  <r>
    <x v="304"/>
    <x v="2"/>
    <n v="350"/>
    <n v="165"/>
    <n v="6.8"/>
    <n v="4.2"/>
    <n v="3.75"/>
    <n v="155"/>
    <n v="164.51612903225808"/>
    <n v="73"/>
    <n v="78.507000000000005"/>
    <n v="324.81180022163625"/>
    <x v="1"/>
    <x v="1"/>
    <n v="7.7547058823529635E-2"/>
    <n v="2.9411764705882248E-3"/>
  </r>
  <r>
    <x v="305"/>
    <x v="2"/>
    <n v="355.47334617854852"/>
    <n v="165"/>
    <n v="94"/>
    <n v="4.1500000000000004"/>
    <n v="3.68"/>
    <n v="2100"/>
    <n v="164.72380952380954"/>
    <n v="973.125"/>
    <n v="973.125"/>
    <n v="355.47334617854852"/>
    <x v="2"/>
    <x v="1"/>
    <n v="0"/>
    <n v="1.6766882516188186E-3"/>
  </r>
  <r>
    <x v="306"/>
    <x v="2"/>
    <n v="355.47334617854852"/>
    <n v="165"/>
    <n v="94"/>
    <n v="4.1500000000000004"/>
    <n v="3.68"/>
    <n v="2100"/>
    <n v="164.72380952380954"/>
    <n v="973.125"/>
    <n v="973.125"/>
    <n v="355.47334617854852"/>
    <x v="2"/>
    <x v="1"/>
    <n v="0"/>
    <n v="1.6766882516188186E-3"/>
  </r>
  <r>
    <x v="307"/>
    <x v="2"/>
    <n v="355.47334617854852"/>
    <n v="165"/>
    <n v="94"/>
    <n v="4.1500000000000004"/>
    <n v="3.68"/>
    <n v="2100"/>
    <n v="164.72380952380954"/>
    <n v="973.125"/>
    <n v="973.125"/>
    <n v="355.47334617854852"/>
    <x v="2"/>
    <x v="1"/>
    <n v="0"/>
    <n v="1.6766882516188186E-3"/>
  </r>
  <r>
    <x v="308"/>
    <x v="2"/>
    <n v="355.47334617854852"/>
    <n v="165"/>
    <n v="94"/>
    <n v="4.1500000000000004"/>
    <n v="3.68"/>
    <n v="2100"/>
    <n v="164.72380952380954"/>
    <n v="973.125"/>
    <n v="973.125"/>
    <n v="355.47334617854852"/>
    <x v="2"/>
    <x v="1"/>
    <n v="0"/>
    <n v="1.6766882516188186E-3"/>
  </r>
  <r>
    <x v="309"/>
    <x v="2"/>
    <e v="#N/A"/>
    <e v="#N/A"/>
    <n v="280"/>
    <n v="3.65"/>
    <n v="3.2"/>
    <n v="5420"/>
    <n v="165.31365313653137"/>
    <n v="0"/>
    <n v="2568.2399999999998"/>
    <n v="348.87705198891069"/>
    <x v="1"/>
    <x v="1"/>
    <s v=""/>
    <s v=""/>
  </r>
  <r>
    <x v="310"/>
    <x v="2"/>
    <e v="#N/A"/>
    <e v="#N/A"/>
    <n v="280"/>
    <n v="3.65"/>
    <n v="3.2"/>
    <n v="5420"/>
    <n v="165.31365313653137"/>
    <n v="0"/>
    <n v="2568.2399999999998"/>
    <n v="348.87705198891069"/>
    <x v="1"/>
    <x v="1"/>
    <s v=""/>
    <s v=""/>
  </r>
  <r>
    <x v="311"/>
    <x v="2"/>
    <e v="#N/A"/>
    <e v="#N/A"/>
    <n v="152"/>
    <n v="3.65"/>
    <n v="3.2"/>
    <n v="2940"/>
    <n v="165.44217687074831"/>
    <n v="0"/>
    <n v="1449.42"/>
    <n v="335.58250886561518"/>
    <x v="1"/>
    <x v="1"/>
    <s v=""/>
    <s v=""/>
  </r>
  <r>
    <x v="312"/>
    <x v="2"/>
    <e v="#N/A"/>
    <e v="#N/A"/>
    <n v="150"/>
    <n v="3.65"/>
    <n v="3.2"/>
    <n v="2900"/>
    <n v="165.51724137931035"/>
    <n v="0"/>
    <n v="1339.104"/>
    <n v="358.44863431070326"/>
    <x v="1"/>
    <x v="1"/>
    <s v=""/>
    <s v=""/>
  </r>
  <r>
    <x v="313"/>
    <x v="2"/>
    <e v="#N/A"/>
    <e v="#N/A"/>
    <n v="202"/>
    <n v="3.65"/>
    <n v="3.2"/>
    <n v="3900"/>
    <n v="165.74358974358978"/>
    <n v="0"/>
    <n v="1973.16"/>
    <n v="327.59634292201343"/>
    <x v="1"/>
    <x v="1"/>
    <s v=""/>
    <s v=""/>
  </r>
  <r>
    <x v="314"/>
    <x v="2"/>
    <e v="#N/A"/>
    <e v="#N/A"/>
    <n v="280"/>
    <n v="3.65"/>
    <n v="3.2"/>
    <n v="5340"/>
    <n v="167.79026217228466"/>
    <n v="0"/>
    <n v="2605.8240000000001"/>
    <n v="343.84517143137833"/>
    <x v="0"/>
    <x v="0"/>
    <s v=""/>
    <s v=""/>
  </r>
  <r>
    <x v="315"/>
    <x v="2"/>
    <e v="#N/A"/>
    <e v="#N/A"/>
    <n v="202"/>
    <n v="3.65"/>
    <n v="3.2"/>
    <n v="3840"/>
    <n v="168.33333333333337"/>
    <n v="0"/>
    <n v="1993.518"/>
    <n v="324.25089715768809"/>
    <x v="1"/>
    <x v="1"/>
    <s v=""/>
    <s v=""/>
  </r>
  <r>
    <x v="316"/>
    <x v="2"/>
    <e v="#N/A"/>
    <e v="#N/A"/>
    <n v="280"/>
    <n v="3.65"/>
    <n v="3.2"/>
    <n v="5300"/>
    <n v="169.05660377358492"/>
    <n v="0"/>
    <n v="2568.2399999999998"/>
    <n v="348.87705198891069"/>
    <x v="1"/>
    <x v="1"/>
    <s v=""/>
    <s v=""/>
  </r>
  <r>
    <x v="317"/>
    <x v="2"/>
    <e v="#N/A"/>
    <e v="#N/A"/>
    <n v="280"/>
    <n v="3.65"/>
    <n v="3.2"/>
    <n v="5300"/>
    <n v="169.05660377358492"/>
    <n v="0"/>
    <n v="2568.2399999999998"/>
    <n v="348.87705198891069"/>
    <x v="1"/>
    <x v="1"/>
    <s v=""/>
    <s v=""/>
  </r>
  <r>
    <x v="318"/>
    <x v="2"/>
    <e v="#N/A"/>
    <e v="#N/A"/>
    <n v="280"/>
    <n v="3.65"/>
    <n v="3.2"/>
    <n v="5220"/>
    <n v="171.64750957854406"/>
    <n v="0"/>
    <n v="2568.2399999999998"/>
    <n v="348.87705198891069"/>
    <x v="1"/>
    <x v="1"/>
    <s v=""/>
    <s v=""/>
  </r>
  <r>
    <x v="319"/>
    <x v="2"/>
    <e v="#N/A"/>
    <e v="#N/A"/>
    <n v="106.5"/>
    <n v="3.65"/>
    <n v="3.2"/>
    <n v="1980"/>
    <n v="172.12121212121212"/>
    <n v="0"/>
    <n v="958.79300500000011"/>
    <n v="355.44689857223142"/>
    <x v="1"/>
    <x v="1"/>
    <s v=""/>
    <s v=""/>
  </r>
  <r>
    <x v="320"/>
    <x v="2"/>
    <e v="#N/A"/>
    <e v="#N/A"/>
    <n v="228"/>
    <n v="3.65"/>
    <n v="3.2"/>
    <n v="4200"/>
    <n v="173.71428571428572"/>
    <n v="0"/>
    <n v="1944.972"/>
    <n v="375.12108143459136"/>
    <x v="1"/>
    <x v="1"/>
    <s v=""/>
    <s v=""/>
  </r>
  <r>
    <x v="321"/>
    <x v="2"/>
    <n v="348.3"/>
    <n v="175"/>
    <n v="45"/>
    <n v="4.2"/>
    <n v="3.6"/>
    <n v="928"/>
    <n v="174.56896551724137"/>
    <n v="0"/>
    <n v="472.75"/>
    <n v="342.6758328926494"/>
    <x v="1"/>
    <x v="1"/>
    <n v="1.6412499999999941E-2"/>
    <n v="2.4691358024691024E-3"/>
  </r>
  <r>
    <x v="322"/>
    <x v="2"/>
    <n v="423"/>
    <n v="175"/>
    <n v="4.8"/>
    <n v="4.2"/>
    <n v="3.75"/>
    <n v="103"/>
    <n v="174.75728155339806"/>
    <n v="42.5"/>
    <n v="57.648499999999999"/>
    <n v="312.23709203188287"/>
    <x v="1"/>
    <x v="1"/>
    <n v="0.35473975000000002"/>
    <n v="1.388888888888884E-3"/>
  </r>
  <r>
    <x v="323"/>
    <x v="2"/>
    <e v="#N/A"/>
    <e v="#N/A"/>
    <n v="302"/>
    <n v="3.65"/>
    <n v="3.2"/>
    <n v="5510"/>
    <n v="175.39019963702361"/>
    <n v="0"/>
    <n v="2542.5810000000001"/>
    <n v="380.08621947540706"/>
    <x v="1"/>
    <x v="1"/>
    <s v=""/>
    <s v=""/>
  </r>
  <r>
    <x v="324"/>
    <x v="2"/>
    <e v="#N/A"/>
    <e v="#N/A"/>
    <n v="304"/>
    <n v="3.65"/>
    <n v="3.2"/>
    <n v="5490"/>
    <n v="177.19489981785065"/>
    <n v="0"/>
    <n v="2618.3519999999999"/>
    <n v="371.5314060141647"/>
    <x v="1"/>
    <x v="1"/>
    <s v=""/>
    <s v=""/>
  </r>
  <r>
    <x v="325"/>
    <x v="2"/>
    <e v="#N/A"/>
    <e v="#N/A"/>
    <n v="304"/>
    <n v="3.65"/>
    <n v="3.2"/>
    <n v="5490"/>
    <n v="177.19489981785065"/>
    <n v="0"/>
    <n v="2618.3519999999999"/>
    <n v="371.5314060141647"/>
    <x v="1"/>
    <x v="1"/>
    <s v=""/>
    <s v=""/>
  </r>
  <r>
    <x v="326"/>
    <x v="2"/>
    <n v="481"/>
    <n v="215"/>
    <n v="51"/>
    <n v="4.2"/>
    <n v="3.6"/>
    <n v="911"/>
    <n v="201.53677277716793"/>
    <n v="0"/>
    <n v="406.11200000000002"/>
    <n v="452.09203372468676"/>
    <x v="0"/>
    <x v="0"/>
    <n v="6.3942657952069881E-2"/>
    <n v="6.6802832244008847E-2"/>
  </r>
  <r>
    <x v="327"/>
    <x v="2"/>
    <n v="384.6"/>
    <n v="202"/>
    <n v="49"/>
    <n v="4.2"/>
    <n v="3.65"/>
    <n v="885"/>
    <n v="202.09039548022599"/>
    <n v="0"/>
    <n v="472.75"/>
    <n v="378.31835007932307"/>
    <x v="1"/>
    <x v="1"/>
    <n v="1.6604137545429332E-2"/>
    <n v="-4.4730220855471181E-4"/>
  </r>
  <r>
    <x v="328"/>
    <x v="2"/>
    <n v="498"/>
    <n v="212"/>
    <n v="50"/>
    <n v="4.3499999999999996"/>
    <n v="3.66"/>
    <n v="861"/>
    <n v="212.54355400696863"/>
    <n v="0"/>
    <n v="382.39499999999998"/>
    <n v="478.56274271368613"/>
    <x v="1"/>
    <x v="1"/>
    <n v="4.0615901639344143E-2"/>
    <n v="-2.5573770491802428E-3"/>
  </r>
  <r>
    <x v="329"/>
    <x v="2"/>
    <e v="#N/A"/>
    <e v="#N/A"/>
    <n v="50"/>
    <n v="4.2"/>
    <n v="3.65"/>
    <n v="850"/>
    <n v="214.70588235294119"/>
    <n v="0"/>
    <n v="391.608"/>
    <n v="466.02725174153744"/>
    <x v="0"/>
    <x v="0"/>
    <s v=""/>
    <s v=""/>
  </r>
  <r>
    <x v="330"/>
    <x v="2"/>
    <e v="#N/A"/>
    <e v="#N/A"/>
    <n v="400"/>
    <n v="3.65"/>
    <n v="3.2"/>
    <n v="3150"/>
    <n v="406.34920634920638"/>
    <n v="0"/>
    <n v="9105.75"/>
    <n v="140.57051862833922"/>
    <x v="0"/>
    <x v="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W43:AC47" firstHeaderRow="0" firstDataRow="1" firstDataCol="1" rowPageCount="3" colPageCount="1"/>
  <pivotFields count="16">
    <pivotField axis="axisPage" multipleItemSelectionAllowed="1" showAll="0" defaultSubtotal="0">
      <items count="331">
        <item x="215"/>
        <item x="106"/>
        <item x="156"/>
        <item x="179"/>
        <item x="186"/>
        <item x="118"/>
        <item x="112"/>
        <item x="140"/>
        <item x="124"/>
        <item x="151"/>
        <item x="233"/>
        <item x="247"/>
        <item x="238"/>
        <item x="255"/>
        <item x="323"/>
        <item x="315"/>
        <item x="270"/>
        <item x="320"/>
        <item x="316"/>
        <item h="1" x="317"/>
        <item x="324"/>
        <item h="1" x="325"/>
        <item x="257"/>
        <item x="246"/>
        <item x="116"/>
        <item x="290"/>
        <item x="311"/>
        <item x="283"/>
        <item h="1" x="284"/>
        <item x="285"/>
        <item x="318"/>
        <item x="309"/>
        <item h="1" x="310"/>
        <item x="267"/>
        <item x="312"/>
        <item x="313"/>
        <item x="303"/>
        <item x="301"/>
        <item x="142"/>
        <item x="252"/>
        <item x="330"/>
        <item x="134"/>
        <item x="105"/>
        <item x="133"/>
        <item x="200"/>
        <item x="92"/>
        <item x="0"/>
        <item x="68"/>
        <item x="51"/>
        <item x="128"/>
        <item x="291"/>
        <item x="288"/>
        <item x="314"/>
        <item x="329"/>
        <item x="109"/>
        <item x="87"/>
        <item x="97"/>
        <item x="111"/>
        <item x="150"/>
        <item x="132"/>
        <item x="182"/>
        <item x="181"/>
        <item x="138"/>
        <item x="98"/>
        <item x="154"/>
        <item x="114"/>
        <item x="196"/>
        <item x="201"/>
        <item x="207"/>
        <item x="225"/>
        <item x="57"/>
        <item x="209"/>
        <item x="64"/>
        <item x="43"/>
        <item x="30"/>
        <item x="96"/>
        <item x="139"/>
        <item x="148"/>
        <item x="58"/>
        <item x="85"/>
        <item h="1" x="86"/>
        <item x="189"/>
        <item h="1" x="190"/>
        <item x="205"/>
        <item h="1" x="206"/>
        <item x="149"/>
        <item x="79"/>
        <item x="72"/>
        <item x="73"/>
        <item x="59"/>
        <item x="208"/>
        <item x="81"/>
        <item x="53"/>
        <item x="66"/>
        <item x="55"/>
        <item x="69"/>
        <item x="202"/>
        <item x="63"/>
        <item x="229"/>
        <item x="262"/>
        <item x="286"/>
        <item x="237"/>
        <item x="287"/>
        <item x="260"/>
        <item x="248"/>
        <item x="268"/>
        <item x="228"/>
        <item x="218"/>
        <item x="241"/>
        <item x="280"/>
        <item x="327"/>
        <item x="321"/>
        <item x="107"/>
        <item x="135"/>
        <item x="210"/>
        <item x="183"/>
        <item x="88"/>
        <item x="159"/>
        <item x="275"/>
        <item x="271"/>
        <item x="272"/>
        <item x="299"/>
        <item x="273"/>
        <item x="274"/>
        <item x="276"/>
        <item x="265"/>
        <item x="82"/>
        <item x="226"/>
        <item x="227"/>
        <item x="204"/>
        <item x="319"/>
        <item x="296"/>
        <item x="70"/>
        <item x="211"/>
        <item x="328"/>
        <item x="278"/>
        <item x="302"/>
        <item x="293"/>
        <item x="279"/>
        <item x="199"/>
        <item x="75"/>
        <item x="77"/>
        <item x="60"/>
        <item x="61"/>
        <item x="71"/>
        <item x="193"/>
        <item x="326"/>
        <item x="216"/>
        <item x="219"/>
        <item x="214"/>
        <item x="67"/>
        <item x="217"/>
        <item x="221"/>
        <item x="94"/>
        <item x="220"/>
        <item x="239"/>
        <item x="266"/>
        <item x="289"/>
        <item x="37"/>
        <item x="180"/>
        <item x="45"/>
        <item x="121"/>
        <item x="141"/>
        <item x="144"/>
        <item x="113"/>
        <item x="120"/>
        <item x="103"/>
        <item x="95"/>
        <item x="93"/>
        <item x="100"/>
        <item x="104"/>
        <item x="258"/>
        <item x="263"/>
        <item x="115"/>
        <item x="145"/>
        <item x="153"/>
        <item x="147"/>
        <item x="192"/>
        <item x="119"/>
        <item x="122"/>
        <item x="130"/>
        <item x="127"/>
        <item x="123"/>
        <item x="117"/>
        <item x="146"/>
        <item x="7"/>
        <item x="42"/>
        <item x="49"/>
        <item x="44"/>
        <item x="1"/>
        <item x="5"/>
        <item x="6"/>
        <item x="39"/>
        <item x="28"/>
        <item x="34"/>
        <item x="232"/>
        <item x="236"/>
        <item x="261"/>
        <item x="277"/>
        <item x="264"/>
        <item x="245"/>
        <item x="253"/>
        <item x="281"/>
        <item x="269"/>
        <item x="294"/>
        <item x="282"/>
        <item x="50"/>
        <item x="23"/>
        <item x="24"/>
        <item x="234"/>
        <item x="20"/>
        <item x="322"/>
        <item x="292"/>
        <item x="40"/>
        <item x="3"/>
        <item x="13"/>
        <item x="131"/>
        <item x="187"/>
        <item h="1" x="188"/>
        <item x="160"/>
        <item h="1" x="161"/>
        <item x="136"/>
        <item h="1" x="137"/>
        <item x="157"/>
        <item h="1" x="158"/>
        <item x="162"/>
        <item h="1" x="163"/>
        <item x="164"/>
        <item h="1" x="165"/>
        <item x="197"/>
        <item h="1" x="198"/>
        <item x="166"/>
        <item h="1" x="167"/>
        <item x="168"/>
        <item h="1" x="169"/>
        <item x="184"/>
        <item h="1" x="185"/>
        <item x="170"/>
        <item h="1" x="171"/>
        <item x="195"/>
        <item x="174"/>
        <item h="1" x="175"/>
        <item x="152"/>
        <item x="177"/>
        <item x="125"/>
        <item h="1" x="126"/>
        <item x="172"/>
        <item x="101"/>
        <item x="102"/>
        <item x="90"/>
        <item x="194"/>
        <item x="176"/>
        <item x="173"/>
        <item x="129"/>
        <item x="191"/>
        <item x="155"/>
        <item x="110"/>
        <item x="99"/>
        <item x="89"/>
        <item x="251"/>
        <item x="35"/>
        <item h="1" x="36"/>
        <item x="46"/>
        <item x="2"/>
        <item x="11"/>
        <item h="1" x="12"/>
        <item x="203"/>
        <item x="235"/>
        <item x="240"/>
        <item x="254"/>
        <item x="242"/>
        <item x="243"/>
        <item x="231"/>
        <item x="249"/>
        <item x="256"/>
        <item x="250"/>
        <item x="259"/>
        <item x="244"/>
        <item x="230"/>
        <item x="25"/>
        <item x="48"/>
        <item x="108"/>
        <item x="4"/>
        <item x="91"/>
        <item x="15"/>
        <item h="1" x="16"/>
        <item x="17"/>
        <item h="1" x="18"/>
        <item x="21"/>
        <item h="1" x="22"/>
        <item x="32"/>
        <item x="31"/>
        <item x="47"/>
        <item x="300"/>
        <item x="304"/>
        <item x="41"/>
        <item x="38"/>
        <item x="33"/>
        <item x="8"/>
        <item x="14"/>
        <item x="19"/>
        <item x="295"/>
        <item x="29"/>
        <item x="78"/>
        <item x="298"/>
        <item x="297"/>
        <item x="26"/>
        <item h="1" x="27"/>
        <item x="80"/>
        <item x="223"/>
        <item x="212"/>
        <item x="76"/>
        <item x="65"/>
        <item x="224"/>
        <item x="222"/>
        <item x="178"/>
        <item x="54"/>
        <item x="56"/>
        <item x="83"/>
        <item x="84"/>
        <item x="52"/>
        <item x="62"/>
        <item x="10"/>
        <item x="9"/>
        <item x="305"/>
        <item h="1" x="306"/>
        <item h="1" x="307"/>
        <item h="1" x="308"/>
        <item x="213"/>
        <item x="143"/>
        <item x="74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h="1" x="0"/>
        <item h="1" x="2"/>
        <item x="1"/>
      </items>
    </pivotField>
    <pivotField axis="axisPage" multipleItemSelectionAllowed="1" showAll="0" defaultSubtotal="0">
      <items count="2">
        <item x="1"/>
        <item h="1" x="0"/>
      </items>
    </pivotField>
    <pivotField dataField="1" showAll="0" defaultSubtotal="0"/>
    <pivotField dataFiel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2" hier="-1"/>
    <pageField fld="0" hier="-1"/>
    <pageField fld="13" hier="-1"/>
  </pageFields>
  <dataFields count="6">
    <dataField name="Anzahl von DELTA WH/L" fld="14" subtotal="count" baseField="0" baseItem="0" numFmtId="165"/>
    <dataField name="Mittelwert von DELTA WH/L2" fld="14" subtotal="average" baseField="0" baseItem="0"/>
    <dataField name="Varianz (Stichprobe) von DELTA WH/L2" fld="14" subtotal="var" baseField="1" baseItem="1"/>
    <dataField name="Anzahl von DELTA WH/kg" fld="15" subtotal="count" baseField="0" baseItem="0" numFmtId="165"/>
    <dataField name="Mittelwert von DELTA WH/kg2" fld="15" subtotal="average" baseField="0" baseItem="0"/>
    <dataField name="Varianz (Stichprobe) von DELTA WH/kg2" fld="15" subtotal="var" baseField="1" baseItem="1"/>
  </dataFields>
  <formats count="15">
    <format dxfId="14">
      <pivotArea field="1" dataOnly="0" grandRow="1" axis="axisRow" fieldPosition="0">
        <references count="1">
          <reference field="1" count="0"/>
        </references>
      </pivotArea>
    </format>
    <format dxfId="13">
      <pivotArea outline="0" collapsedLevelsAreSubtotals="1" fieldPosition="0"/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5"/>
          </reference>
          <reference field="1" count="0"/>
        </references>
      </pivotArea>
    </format>
    <format dxfId="5">
      <pivotArea collapsedLevelsAreSubtotals="1" fieldPosition="0">
        <references count="2">
          <reference field="4294967294" count="1" selected="0">
            <x v="5"/>
          </reference>
          <reference field="1" count="0"/>
        </references>
      </pivotArea>
    </format>
    <format dxfId="4">
      <pivotArea collapsedLevelsAreSubtotals="1" fieldPosition="0">
        <references count="2">
          <reference field="4294967294" count="1" selected="0">
            <x v="5"/>
          </reference>
          <reference field="1" count="0"/>
        </references>
      </pivotArea>
    </format>
    <format dxfId="3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  <format dxfId="1">
      <pivotArea collapsedLevelsAreSubtotals="1" fieldPosition="0">
        <references count="2">
          <reference field="4294967294" count="2" selected="0">
            <x v="4"/>
            <x v="5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2" selected="0">
            <x v="4"/>
            <x v="5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L333"/>
  <sheetViews>
    <sheetView tabSelected="1" zoomScale="85" zoomScaleNormal="85" workbookViewId="0">
      <pane xSplit="8" ySplit="1" topLeftCell="I59" activePane="bottomRight" state="frozen"/>
      <selection pane="topRight" activeCell="H1" sqref="H1"/>
      <selection pane="bottomLeft" activeCell="A2" sqref="A2"/>
      <selection pane="bottomRight" activeCell="M66" sqref="M66"/>
    </sheetView>
  </sheetViews>
  <sheetFormatPr defaultColWidth="0" defaultRowHeight="15" x14ac:dyDescent="0.25"/>
  <cols>
    <col min="1" max="2" width="11.5703125" style="2" bestFit="1" customWidth="1"/>
    <col min="3" max="3" width="47" style="2" bestFit="1" customWidth="1"/>
    <col min="4" max="4" width="19.5703125" style="2" bestFit="1" customWidth="1"/>
    <col min="5" max="5" width="26.42578125" style="2" customWidth="1"/>
    <col min="6" max="6" width="22" style="2" bestFit="1" customWidth="1"/>
    <col min="7" max="7" width="10.5703125" style="2" bestFit="1" customWidth="1"/>
    <col min="8" max="8" width="22.85546875" style="2" bestFit="1" customWidth="1"/>
    <col min="9" max="9" width="10.42578125" style="2" bestFit="1" customWidth="1"/>
    <col min="10" max="10" width="10.5703125" style="2" bestFit="1" customWidth="1"/>
    <col min="11" max="11" width="13" style="2" bestFit="1" customWidth="1"/>
    <col min="12" max="12" width="13.42578125" style="3" bestFit="1" customWidth="1"/>
    <col min="13" max="13" width="28.42578125" style="3" bestFit="1" customWidth="1"/>
    <col min="14" max="14" width="24.5703125" style="2" bestFit="1" customWidth="1"/>
    <col min="15" max="15" width="27.140625" style="2" bestFit="1" customWidth="1"/>
    <col min="16" max="16" width="17.42578125" style="2" bestFit="1" customWidth="1"/>
    <col min="17" max="17" width="22.5703125" style="2" bestFit="1" customWidth="1"/>
    <col min="18" max="18" width="19.140625" style="2" bestFit="1" customWidth="1"/>
    <col min="19" max="19" width="17.85546875" style="2" bestFit="1" customWidth="1"/>
    <col min="20" max="20" width="28.5703125" style="2" bestFit="1" customWidth="1"/>
    <col min="21" max="21" width="33" style="2" bestFit="1" customWidth="1"/>
    <col min="22" max="22" width="23.5703125" style="14" bestFit="1" customWidth="1"/>
    <col min="23" max="23" width="11.140625" style="2" bestFit="1" customWidth="1"/>
    <col min="24" max="24" width="12.140625" style="2" bestFit="1" customWidth="1"/>
    <col min="25" max="25" width="24.42578125" style="2" bestFit="1" customWidth="1"/>
    <col min="26" max="26" width="26" style="2" bestFit="1" customWidth="1"/>
    <col min="27" max="27" width="21.140625" style="14" bestFit="1" customWidth="1"/>
    <col min="28" max="28" width="13.42578125" style="13" bestFit="1" customWidth="1"/>
    <col min="29" max="30" width="13.42578125" style="3" bestFit="1" customWidth="1"/>
    <col min="31" max="31" width="14.5703125" style="3" bestFit="1" customWidth="1"/>
    <col min="32" max="32" width="17.5703125" style="3" customWidth="1"/>
    <col min="33" max="33" width="10.42578125" style="3" bestFit="1" customWidth="1"/>
    <col min="34" max="34" width="15" style="3" bestFit="1" customWidth="1"/>
    <col min="35" max="35" width="51.42578125" style="3" bestFit="1" customWidth="1"/>
    <col min="36" max="36" width="11.42578125" customWidth="1"/>
    <col min="37" max="16384" width="11.42578125" hidden="1"/>
  </cols>
  <sheetData>
    <row r="1" spans="1:35" s="1" customFormat="1" x14ac:dyDescent="0.25">
      <c r="A1" s="5" t="s">
        <v>0</v>
      </c>
      <c r="B1" s="5" t="s">
        <v>818</v>
      </c>
      <c r="C1" s="5" t="s">
        <v>1</v>
      </c>
      <c r="D1" s="5"/>
      <c r="E1" s="5" t="s">
        <v>4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8" t="s">
        <v>189</v>
      </c>
      <c r="M1" s="18" t="s">
        <v>11</v>
      </c>
      <c r="N1" s="5" t="s">
        <v>12</v>
      </c>
      <c r="O1" s="20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10" t="s">
        <v>173</v>
      </c>
      <c r="W1" s="5" t="s">
        <v>20</v>
      </c>
      <c r="X1" s="5" t="s">
        <v>21</v>
      </c>
      <c r="Y1" s="5" t="s">
        <v>22</v>
      </c>
      <c r="Z1" s="5" t="s">
        <v>23</v>
      </c>
      <c r="AA1" s="10" t="s">
        <v>174</v>
      </c>
      <c r="AB1" s="11" t="s">
        <v>24</v>
      </c>
      <c r="AC1" s="18" t="s">
        <v>25</v>
      </c>
      <c r="AD1" s="18" t="s">
        <v>26</v>
      </c>
      <c r="AE1" s="18" t="s">
        <v>27</v>
      </c>
      <c r="AF1" s="7" t="s">
        <v>28</v>
      </c>
      <c r="AG1" s="7" t="s">
        <v>29</v>
      </c>
      <c r="AH1" s="7" t="s">
        <v>30</v>
      </c>
      <c r="AI1" s="7" t="s">
        <v>31</v>
      </c>
    </row>
    <row r="2" spans="1:35" x14ac:dyDescent="0.25">
      <c r="A2" s="2" t="s">
        <v>585</v>
      </c>
      <c r="B2" s="2" t="s">
        <v>585</v>
      </c>
      <c r="C2" s="2" t="s">
        <v>60</v>
      </c>
      <c r="E2" s="2" t="s">
        <v>434</v>
      </c>
      <c r="F2" s="2" t="s">
        <v>56</v>
      </c>
      <c r="G2" s="2" t="s">
        <v>35</v>
      </c>
      <c r="H2" s="2" t="s">
        <v>61</v>
      </c>
      <c r="I2" s="2" t="s">
        <v>34</v>
      </c>
      <c r="J2" s="2" t="s">
        <v>36</v>
      </c>
      <c r="L2" s="3">
        <v>3000</v>
      </c>
      <c r="M2" s="3">
        <v>70</v>
      </c>
      <c r="N2" s="2">
        <v>573</v>
      </c>
      <c r="O2" s="2">
        <v>249</v>
      </c>
      <c r="P2" s="2">
        <v>26</v>
      </c>
      <c r="Q2" s="2">
        <v>4.2</v>
      </c>
      <c r="R2" s="2">
        <v>3.67</v>
      </c>
      <c r="S2" s="2">
        <v>2.7</v>
      </c>
      <c r="T2" s="2">
        <f>P2*0.1</f>
        <v>2.6</v>
      </c>
      <c r="U2" s="2">
        <v>52</v>
      </c>
      <c r="V2" s="14">
        <v>1</v>
      </c>
      <c r="W2" s="2">
        <v>387</v>
      </c>
      <c r="Y2" s="2">
        <v>26</v>
      </c>
      <c r="Z2" s="2">
        <f>P2*0.1</f>
        <v>2.6</v>
      </c>
      <c r="AA2" s="14">
        <v>1</v>
      </c>
      <c r="AB2" s="12">
        <v>275</v>
      </c>
      <c r="AC2" s="4">
        <v>7.9</v>
      </c>
      <c r="AD2" s="4">
        <v>99</v>
      </c>
      <c r="AE2" s="6"/>
      <c r="AF2" s="3">
        <v>2020</v>
      </c>
      <c r="AG2" s="3" t="s">
        <v>37</v>
      </c>
      <c r="AH2" s="3" t="s">
        <v>37</v>
      </c>
      <c r="AI2" s="3" t="s">
        <v>171</v>
      </c>
    </row>
    <row r="3" spans="1:35" x14ac:dyDescent="0.25">
      <c r="A3" s="2" t="s">
        <v>594</v>
      </c>
      <c r="B3" s="2" t="s">
        <v>594</v>
      </c>
      <c r="C3" s="2" t="s">
        <v>60</v>
      </c>
      <c r="E3" s="2" t="s">
        <v>434</v>
      </c>
      <c r="F3" s="2" t="s">
        <v>56</v>
      </c>
      <c r="G3" s="2" t="s">
        <v>35</v>
      </c>
      <c r="H3" s="2" t="s">
        <v>62</v>
      </c>
      <c r="I3" s="2" t="s">
        <v>34</v>
      </c>
      <c r="J3" s="2" t="s">
        <v>36</v>
      </c>
      <c r="L3" s="3">
        <v>6000</v>
      </c>
      <c r="M3" s="3">
        <v>70</v>
      </c>
      <c r="N3" s="2">
        <v>338</v>
      </c>
      <c r="O3" s="2">
        <v>146</v>
      </c>
      <c r="P3" s="2">
        <v>30</v>
      </c>
      <c r="Q3" s="2">
        <v>4.2</v>
      </c>
      <c r="R3" s="2">
        <v>3.7</v>
      </c>
      <c r="S3" s="2">
        <v>2.7</v>
      </c>
      <c r="T3" s="2">
        <f t="shared" ref="T3:T11" si="0">P3*0.2</f>
        <v>6</v>
      </c>
      <c r="U3" s="2">
        <f>20*P3</f>
        <v>600</v>
      </c>
      <c r="V3" s="14">
        <v>1</v>
      </c>
      <c r="W3" s="2">
        <v>780</v>
      </c>
      <c r="Y3" s="2">
        <v>90</v>
      </c>
      <c r="Z3" s="2">
        <f t="shared" ref="Z3:Z11" si="1">P3*0.2</f>
        <v>6</v>
      </c>
      <c r="AA3" s="14">
        <v>1</v>
      </c>
      <c r="AB3" s="13">
        <v>223</v>
      </c>
      <c r="AC3" s="3">
        <v>9.4</v>
      </c>
      <c r="AD3" s="3">
        <v>199</v>
      </c>
      <c r="AE3" s="6"/>
      <c r="AF3" s="3">
        <v>2020</v>
      </c>
      <c r="AG3" s="3" t="s">
        <v>37</v>
      </c>
      <c r="AH3" s="3" t="s">
        <v>37</v>
      </c>
    </row>
    <row r="4" spans="1:35" x14ac:dyDescent="0.25">
      <c r="A4" s="2" t="s">
        <v>586</v>
      </c>
      <c r="B4" s="2" t="s">
        <v>586</v>
      </c>
      <c r="C4" s="2" t="s">
        <v>60</v>
      </c>
      <c r="E4" s="2" t="s">
        <v>434</v>
      </c>
      <c r="F4" s="2" t="s">
        <v>56</v>
      </c>
      <c r="G4" s="2" t="s">
        <v>35</v>
      </c>
      <c r="H4" s="2" t="s">
        <v>50</v>
      </c>
      <c r="I4" s="2" t="s">
        <v>34</v>
      </c>
      <c r="J4" s="2" t="s">
        <v>36</v>
      </c>
      <c r="L4" s="3">
        <v>6000</v>
      </c>
      <c r="M4" s="3">
        <v>80</v>
      </c>
      <c r="N4" s="2">
        <v>425</v>
      </c>
      <c r="O4" s="2">
        <v>186</v>
      </c>
      <c r="P4" s="2">
        <v>150</v>
      </c>
      <c r="Q4" s="2">
        <v>4.2</v>
      </c>
      <c r="R4" s="2">
        <v>3.7</v>
      </c>
      <c r="S4" s="2">
        <v>2.7</v>
      </c>
      <c r="T4" s="2">
        <f t="shared" si="0"/>
        <v>30</v>
      </c>
      <c r="U4" s="2">
        <f>2*P4</f>
        <v>300</v>
      </c>
      <c r="V4" s="14">
        <v>1</v>
      </c>
      <c r="W4" s="2">
        <v>3020</v>
      </c>
      <c r="Y4" s="2">
        <v>150</v>
      </c>
      <c r="Z4" s="2">
        <f t="shared" si="1"/>
        <v>30</v>
      </c>
      <c r="AA4" s="14">
        <v>1</v>
      </c>
      <c r="AB4" s="13">
        <v>327</v>
      </c>
      <c r="AC4" s="3">
        <v>10.5</v>
      </c>
      <c r="AD4" s="3">
        <v>462</v>
      </c>
      <c r="AE4" s="6"/>
      <c r="AF4" s="3">
        <v>2020</v>
      </c>
      <c r="AG4" s="3" t="s">
        <v>37</v>
      </c>
      <c r="AH4" s="3" t="s">
        <v>37</v>
      </c>
      <c r="AI4" s="2" t="s">
        <v>250</v>
      </c>
    </row>
    <row r="5" spans="1:35" x14ac:dyDescent="0.25">
      <c r="A5" s="2" t="s">
        <v>587</v>
      </c>
      <c r="B5" s="2" t="s">
        <v>587</v>
      </c>
      <c r="C5" s="2" t="s">
        <v>60</v>
      </c>
      <c r="E5" s="2" t="s">
        <v>434</v>
      </c>
      <c r="F5" s="2" t="s">
        <v>56</v>
      </c>
      <c r="G5" s="2" t="s">
        <v>35</v>
      </c>
      <c r="H5" s="2" t="s">
        <v>38</v>
      </c>
      <c r="I5" s="2" t="s">
        <v>34</v>
      </c>
      <c r="J5" s="2" t="s">
        <v>36</v>
      </c>
      <c r="L5" s="3">
        <v>6000</v>
      </c>
      <c r="M5" s="3">
        <v>70</v>
      </c>
      <c r="N5" s="2">
        <v>437</v>
      </c>
      <c r="O5" s="2">
        <v>189</v>
      </c>
      <c r="P5" s="2">
        <v>200</v>
      </c>
      <c r="Q5" s="2">
        <v>4.2</v>
      </c>
      <c r="R5" s="2">
        <v>3.7</v>
      </c>
      <c r="S5" s="2">
        <v>2.7</v>
      </c>
      <c r="T5" s="2">
        <f t="shared" si="0"/>
        <v>40</v>
      </c>
      <c r="U5" s="2">
        <f>2*P5</f>
        <v>400</v>
      </c>
      <c r="V5" s="14">
        <v>1</v>
      </c>
      <c r="W5" s="2">
        <v>3955</v>
      </c>
      <c r="Y5" s="2">
        <v>200</v>
      </c>
      <c r="Z5" s="2">
        <f t="shared" si="1"/>
        <v>40</v>
      </c>
      <c r="AA5" s="14">
        <v>1</v>
      </c>
      <c r="AB5" s="13">
        <v>327</v>
      </c>
      <c r="AC5" s="3">
        <v>13.6</v>
      </c>
      <c r="AD5" s="3">
        <v>462</v>
      </c>
      <c r="AE5" s="6"/>
      <c r="AF5" s="3">
        <v>2020</v>
      </c>
      <c r="AG5" s="3" t="s">
        <v>37</v>
      </c>
      <c r="AH5" s="3" t="s">
        <v>37</v>
      </c>
    </row>
    <row r="6" spans="1:35" x14ac:dyDescent="0.25">
      <c r="A6" s="2" t="s">
        <v>588</v>
      </c>
      <c r="B6" s="2" t="s">
        <v>588</v>
      </c>
      <c r="C6" s="2" t="s">
        <v>60</v>
      </c>
      <c r="E6" s="2" t="s">
        <v>434</v>
      </c>
      <c r="F6" s="2" t="s">
        <v>56</v>
      </c>
      <c r="G6" s="2" t="s">
        <v>35</v>
      </c>
      <c r="H6" s="2" t="s">
        <v>39</v>
      </c>
      <c r="I6" s="2" t="s">
        <v>34</v>
      </c>
      <c r="J6" s="2" t="s">
        <v>36</v>
      </c>
      <c r="L6" s="3">
        <v>6000</v>
      </c>
      <c r="M6" s="3">
        <v>70</v>
      </c>
      <c r="N6" s="2">
        <v>455</v>
      </c>
      <c r="O6" s="2">
        <v>198</v>
      </c>
      <c r="P6" s="2">
        <v>240</v>
      </c>
      <c r="Q6" s="2">
        <v>4.2</v>
      </c>
      <c r="R6" s="2">
        <v>3.7</v>
      </c>
      <c r="S6" s="2">
        <v>2.7</v>
      </c>
      <c r="T6" s="2">
        <f t="shared" si="0"/>
        <v>48</v>
      </c>
      <c r="U6" s="2">
        <f>2*P6</f>
        <v>480</v>
      </c>
      <c r="V6" s="14">
        <v>1</v>
      </c>
      <c r="W6" s="2">
        <v>4510</v>
      </c>
      <c r="Y6" s="2">
        <v>240</v>
      </c>
      <c r="Z6" s="2">
        <f t="shared" si="1"/>
        <v>48</v>
      </c>
      <c r="AA6" s="14">
        <v>1</v>
      </c>
      <c r="AB6" s="13">
        <v>327</v>
      </c>
      <c r="AC6" s="3">
        <v>15.8</v>
      </c>
      <c r="AD6" s="3">
        <v>462</v>
      </c>
      <c r="AE6" s="6"/>
      <c r="AF6" s="3">
        <v>2020</v>
      </c>
      <c r="AG6" s="3" t="s">
        <v>37</v>
      </c>
      <c r="AH6" s="3" t="s">
        <v>37</v>
      </c>
      <c r="AI6" s="2" t="s">
        <v>249</v>
      </c>
    </row>
    <row r="7" spans="1:35" x14ac:dyDescent="0.25">
      <c r="A7" s="2" t="s">
        <v>589</v>
      </c>
      <c r="B7" s="2" t="s">
        <v>589</v>
      </c>
      <c r="C7" s="2" t="s">
        <v>60</v>
      </c>
      <c r="E7" s="2" t="s">
        <v>434</v>
      </c>
      <c r="F7" s="2" t="s">
        <v>56</v>
      </c>
      <c r="G7" s="2" t="s">
        <v>35</v>
      </c>
      <c r="H7" s="2" t="s">
        <v>40</v>
      </c>
      <c r="I7" s="2" t="s">
        <v>34</v>
      </c>
      <c r="J7" s="2" t="s">
        <v>36</v>
      </c>
      <c r="L7" s="3">
        <v>6000</v>
      </c>
      <c r="M7" s="3">
        <v>70</v>
      </c>
      <c r="N7" s="2">
        <v>370</v>
      </c>
      <c r="O7" s="2">
        <v>159</v>
      </c>
      <c r="P7" s="2">
        <v>40</v>
      </c>
      <c r="Q7" s="2">
        <v>4.2</v>
      </c>
      <c r="R7" s="2">
        <v>3.7</v>
      </c>
      <c r="S7" s="2">
        <v>2.7</v>
      </c>
      <c r="T7" s="2">
        <f t="shared" si="0"/>
        <v>8</v>
      </c>
      <c r="U7" s="2">
        <f>8*P7</f>
        <v>320</v>
      </c>
      <c r="V7" s="14">
        <v>1</v>
      </c>
      <c r="W7" s="2">
        <v>940</v>
      </c>
      <c r="Y7" s="2">
        <f>3*P7</f>
        <v>120</v>
      </c>
      <c r="Z7" s="2">
        <f t="shared" si="1"/>
        <v>8</v>
      </c>
      <c r="AA7" s="14">
        <v>1</v>
      </c>
      <c r="AB7" s="13">
        <v>227</v>
      </c>
      <c r="AC7" s="3">
        <v>10.3</v>
      </c>
      <c r="AD7" s="3">
        <v>226</v>
      </c>
      <c r="AE7" s="6"/>
      <c r="AF7" s="3">
        <v>2020</v>
      </c>
      <c r="AG7" s="3" t="s">
        <v>37</v>
      </c>
      <c r="AH7" s="3" t="s">
        <v>37</v>
      </c>
      <c r="AI7" s="3" t="s">
        <v>171</v>
      </c>
    </row>
    <row r="8" spans="1:35" x14ac:dyDescent="0.25">
      <c r="A8" s="2" t="s">
        <v>590</v>
      </c>
      <c r="B8" s="2" t="s">
        <v>590</v>
      </c>
      <c r="C8" s="2" t="s">
        <v>60</v>
      </c>
      <c r="E8" s="2" t="s">
        <v>434</v>
      </c>
      <c r="F8" s="2" t="s">
        <v>56</v>
      </c>
      <c r="G8" s="2" t="s">
        <v>35</v>
      </c>
      <c r="H8" s="2" t="s">
        <v>67</v>
      </c>
      <c r="I8" s="2" t="s">
        <v>34</v>
      </c>
      <c r="J8" s="2" t="s">
        <v>36</v>
      </c>
      <c r="L8" s="3">
        <v>10000</v>
      </c>
      <c r="M8" s="3">
        <v>70</v>
      </c>
      <c r="N8" s="2">
        <v>348</v>
      </c>
      <c r="O8" s="2">
        <v>150</v>
      </c>
      <c r="P8" s="2">
        <v>46</v>
      </c>
      <c r="Q8" s="2">
        <v>4.2</v>
      </c>
      <c r="R8" s="2">
        <v>3.7</v>
      </c>
      <c r="S8" s="2">
        <v>2.7</v>
      </c>
      <c r="T8" s="2">
        <f t="shared" si="0"/>
        <v>9.2000000000000011</v>
      </c>
      <c r="U8" s="2">
        <f>8*P8</f>
        <v>368</v>
      </c>
      <c r="V8" s="14">
        <v>1</v>
      </c>
      <c r="W8" s="2">
        <v>1145</v>
      </c>
      <c r="Y8" s="2">
        <v>138</v>
      </c>
      <c r="Z8" s="2">
        <f t="shared" si="1"/>
        <v>9.2000000000000011</v>
      </c>
      <c r="AA8" s="14">
        <v>1</v>
      </c>
      <c r="AB8" s="13">
        <v>227</v>
      </c>
      <c r="AC8" s="3">
        <v>12.2</v>
      </c>
      <c r="AD8" s="3">
        <v>226</v>
      </c>
      <c r="AE8" s="6"/>
      <c r="AF8" s="3">
        <v>2020</v>
      </c>
      <c r="AG8" s="3" t="s">
        <v>37</v>
      </c>
      <c r="AH8" s="3" t="s">
        <v>37</v>
      </c>
      <c r="AI8" s="3" t="s">
        <v>171</v>
      </c>
    </row>
    <row r="9" spans="1:35" x14ac:dyDescent="0.25">
      <c r="A9" s="2" t="s">
        <v>591</v>
      </c>
      <c r="B9" s="2" t="s">
        <v>591</v>
      </c>
      <c r="C9" s="2" t="s">
        <v>60</v>
      </c>
      <c r="E9" s="2" t="s">
        <v>434</v>
      </c>
      <c r="F9" s="2" t="s">
        <v>56</v>
      </c>
      <c r="G9" s="2" t="s">
        <v>35</v>
      </c>
      <c r="H9" s="2" t="s">
        <v>68</v>
      </c>
      <c r="I9" s="2" t="s">
        <v>34</v>
      </c>
      <c r="J9" s="2" t="s">
        <v>36</v>
      </c>
      <c r="L9" s="3">
        <v>6000</v>
      </c>
      <c r="M9" s="3">
        <v>70</v>
      </c>
      <c r="N9" s="2">
        <v>429</v>
      </c>
      <c r="O9" s="2">
        <v>180</v>
      </c>
      <c r="P9" s="2">
        <v>57</v>
      </c>
      <c r="Q9" s="2">
        <v>4.2</v>
      </c>
      <c r="R9" s="2">
        <v>3.68</v>
      </c>
      <c r="S9" s="2">
        <v>2.7</v>
      </c>
      <c r="T9" s="2">
        <f t="shared" si="0"/>
        <v>11.4</v>
      </c>
      <c r="U9" s="2">
        <f>8*P9</f>
        <v>456</v>
      </c>
      <c r="V9" s="14">
        <v>1</v>
      </c>
      <c r="W9" s="2">
        <v>1175</v>
      </c>
      <c r="Y9" s="2">
        <f>3*P9</f>
        <v>171</v>
      </c>
      <c r="Z9" s="2">
        <f t="shared" si="1"/>
        <v>11.4</v>
      </c>
      <c r="AA9" s="14">
        <v>1</v>
      </c>
      <c r="AB9" s="13">
        <v>227</v>
      </c>
      <c r="AC9" s="3">
        <v>12.2</v>
      </c>
      <c r="AD9" s="3">
        <v>226</v>
      </c>
      <c r="AE9" s="6"/>
      <c r="AF9" s="3">
        <v>2020</v>
      </c>
      <c r="AG9" s="3" t="s">
        <v>37</v>
      </c>
      <c r="AH9" s="3" t="s">
        <v>37</v>
      </c>
      <c r="AI9" s="3" t="s">
        <v>171</v>
      </c>
    </row>
    <row r="10" spans="1:35" x14ac:dyDescent="0.25">
      <c r="A10" s="2" t="s">
        <v>592</v>
      </c>
      <c r="B10" s="2" t="s">
        <v>592</v>
      </c>
      <c r="C10" s="2" t="s">
        <v>60</v>
      </c>
      <c r="E10" s="2" t="s">
        <v>434</v>
      </c>
      <c r="F10" s="2" t="s">
        <v>56</v>
      </c>
      <c r="G10" s="2" t="s">
        <v>35</v>
      </c>
      <c r="H10" s="2" t="s">
        <v>44</v>
      </c>
      <c r="I10" s="2" t="s">
        <v>34</v>
      </c>
      <c r="J10" s="2" t="s">
        <v>36</v>
      </c>
      <c r="L10" s="3">
        <v>6000</v>
      </c>
      <c r="M10" s="3">
        <v>70</v>
      </c>
      <c r="N10" s="8"/>
      <c r="O10" s="2">
        <v>168</v>
      </c>
      <c r="P10" s="2">
        <v>75</v>
      </c>
      <c r="Q10" s="2">
        <v>4.2</v>
      </c>
      <c r="R10" s="2">
        <v>3.7</v>
      </c>
      <c r="S10" s="2">
        <v>2.7</v>
      </c>
      <c r="T10" s="2">
        <f t="shared" si="0"/>
        <v>15</v>
      </c>
      <c r="U10" s="2">
        <f>8*P10</f>
        <v>600</v>
      </c>
      <c r="V10" s="14">
        <v>1</v>
      </c>
      <c r="W10" s="2">
        <v>1665</v>
      </c>
      <c r="Y10" s="2">
        <v>225</v>
      </c>
      <c r="Z10" s="2">
        <f t="shared" si="1"/>
        <v>15</v>
      </c>
      <c r="AA10" s="14">
        <v>1</v>
      </c>
      <c r="AB10" s="13">
        <v>265</v>
      </c>
      <c r="AC10" s="3">
        <v>13</v>
      </c>
      <c r="AD10" s="3">
        <v>268</v>
      </c>
      <c r="AE10" s="6"/>
      <c r="AF10" s="3">
        <v>2020</v>
      </c>
      <c r="AG10" s="3" t="s">
        <v>37</v>
      </c>
      <c r="AH10" s="3" t="s">
        <v>37</v>
      </c>
    </row>
    <row r="11" spans="1:35" x14ac:dyDescent="0.25">
      <c r="A11" s="2" t="s">
        <v>593</v>
      </c>
      <c r="B11" s="2" t="s">
        <v>593</v>
      </c>
      <c r="C11" s="2" t="s">
        <v>60</v>
      </c>
      <c r="E11" s="2" t="s">
        <v>434</v>
      </c>
      <c r="F11" s="2" t="s">
        <v>56</v>
      </c>
      <c r="G11" s="2" t="s">
        <v>35</v>
      </c>
      <c r="H11" s="2" t="s">
        <v>69</v>
      </c>
      <c r="I11" s="2" t="s">
        <v>34</v>
      </c>
      <c r="J11" s="2" t="s">
        <v>36</v>
      </c>
      <c r="L11" s="3">
        <v>6000</v>
      </c>
      <c r="M11" s="3">
        <v>70</v>
      </c>
      <c r="N11" s="8"/>
      <c r="O11" s="2">
        <v>181</v>
      </c>
      <c r="P11" s="2">
        <v>85</v>
      </c>
      <c r="Q11" s="2">
        <v>4.2</v>
      </c>
      <c r="R11" s="2">
        <v>3.7</v>
      </c>
      <c r="S11" s="2">
        <v>2.7</v>
      </c>
      <c r="T11" s="2">
        <f t="shared" si="0"/>
        <v>17</v>
      </c>
      <c r="U11" s="2">
        <f>8*P11</f>
        <v>680</v>
      </c>
      <c r="V11" s="14">
        <v>1</v>
      </c>
      <c r="W11" s="2">
        <v>1735</v>
      </c>
      <c r="Y11" s="2">
        <v>255</v>
      </c>
      <c r="Z11" s="2">
        <f t="shared" si="1"/>
        <v>17</v>
      </c>
      <c r="AA11" s="14">
        <v>1</v>
      </c>
      <c r="AB11" s="13">
        <v>265</v>
      </c>
      <c r="AC11" s="3">
        <v>12.6</v>
      </c>
      <c r="AD11" s="3">
        <v>268</v>
      </c>
      <c r="AE11" s="6"/>
      <c r="AF11" s="3">
        <v>2020</v>
      </c>
      <c r="AG11" s="3" t="s">
        <v>37</v>
      </c>
      <c r="AH11" s="3" t="s">
        <v>37</v>
      </c>
    </row>
    <row r="12" spans="1:35" x14ac:dyDescent="0.25">
      <c r="A12" s="2" t="s">
        <v>466</v>
      </c>
      <c r="B12" s="2" t="s">
        <v>466</v>
      </c>
      <c r="C12" s="2" t="s">
        <v>70</v>
      </c>
      <c r="E12" s="2" t="s">
        <v>436</v>
      </c>
      <c r="F12" s="2" t="s">
        <v>41</v>
      </c>
      <c r="G12" s="2" t="s">
        <v>36</v>
      </c>
      <c r="H12" s="2" t="s">
        <v>58</v>
      </c>
      <c r="I12" s="2" t="s">
        <v>34</v>
      </c>
      <c r="J12" s="2" t="s">
        <v>36</v>
      </c>
      <c r="L12" s="3">
        <v>2000</v>
      </c>
      <c r="M12" s="3">
        <v>80</v>
      </c>
      <c r="N12" s="8"/>
      <c r="P12" s="2">
        <v>40</v>
      </c>
      <c r="Q12" s="2">
        <v>3.65</v>
      </c>
      <c r="R12" s="2">
        <v>3.2</v>
      </c>
      <c r="S12" s="2">
        <v>2.5</v>
      </c>
      <c r="T12" s="2">
        <f>0.3*P12</f>
        <v>12</v>
      </c>
      <c r="U12" s="2">
        <v>80</v>
      </c>
      <c r="V12" s="14">
        <v>0.3</v>
      </c>
      <c r="W12" s="2">
        <v>1500</v>
      </c>
      <c r="Y12" s="2">
        <v>40</v>
      </c>
      <c r="Z12" s="2">
        <f>P12*0.3</f>
        <v>12</v>
      </c>
      <c r="AA12" s="14">
        <v>0.3</v>
      </c>
      <c r="AB12" s="13">
        <v>116</v>
      </c>
      <c r="AC12" s="3">
        <v>46</v>
      </c>
      <c r="AD12" s="3">
        <v>118</v>
      </c>
      <c r="AE12" s="6"/>
      <c r="AG12" s="3" t="s">
        <v>37</v>
      </c>
    </row>
    <row r="13" spans="1:35" x14ac:dyDescent="0.25">
      <c r="A13" s="2" t="s">
        <v>467</v>
      </c>
      <c r="B13" s="2" t="s">
        <v>467</v>
      </c>
      <c r="C13" s="2" t="s">
        <v>70</v>
      </c>
      <c r="E13" s="2" t="s">
        <v>436</v>
      </c>
      <c r="F13" s="2" t="s">
        <v>41</v>
      </c>
      <c r="G13" s="2" t="s">
        <v>36</v>
      </c>
      <c r="H13" s="2" t="s">
        <v>71</v>
      </c>
      <c r="I13" s="2" t="s">
        <v>34</v>
      </c>
      <c r="J13" s="2" t="s">
        <v>36</v>
      </c>
      <c r="L13" s="3">
        <v>2000</v>
      </c>
      <c r="M13" s="3">
        <v>80</v>
      </c>
      <c r="N13" s="8"/>
      <c r="P13" s="2">
        <v>60</v>
      </c>
      <c r="Q13" s="2">
        <v>3.65</v>
      </c>
      <c r="R13" s="2">
        <v>3.2</v>
      </c>
      <c r="S13" s="2">
        <v>2.5</v>
      </c>
      <c r="T13" s="2">
        <f>0.3*P13</f>
        <v>18</v>
      </c>
      <c r="U13" s="2">
        <v>120</v>
      </c>
      <c r="V13" s="14">
        <v>0.3</v>
      </c>
      <c r="W13" s="2">
        <v>2000</v>
      </c>
      <c r="Y13" s="2">
        <v>60</v>
      </c>
      <c r="Z13" s="2">
        <f>P13*0.3</f>
        <v>18</v>
      </c>
      <c r="AA13" s="14">
        <v>0.3</v>
      </c>
      <c r="AB13" s="13">
        <v>115</v>
      </c>
      <c r="AC13" s="3">
        <v>41</v>
      </c>
      <c r="AD13" s="3">
        <v>240</v>
      </c>
      <c r="AE13" s="6"/>
      <c r="AG13" s="3" t="s">
        <v>37</v>
      </c>
    </row>
    <row r="14" spans="1:35" x14ac:dyDescent="0.25">
      <c r="A14" s="2" t="s">
        <v>468</v>
      </c>
      <c r="B14" s="2" t="s">
        <v>468</v>
      </c>
      <c r="C14" s="2" t="s">
        <v>70</v>
      </c>
      <c r="E14" s="2" t="s">
        <v>436</v>
      </c>
      <c r="F14" s="2" t="s">
        <v>41</v>
      </c>
      <c r="G14" s="2" t="s">
        <v>36</v>
      </c>
      <c r="H14" s="2" t="s">
        <v>72</v>
      </c>
      <c r="I14" s="2" t="s">
        <v>34</v>
      </c>
      <c r="J14" s="2" t="s">
        <v>36</v>
      </c>
      <c r="L14" s="3">
        <v>2000</v>
      </c>
      <c r="M14" s="3">
        <v>80</v>
      </c>
      <c r="N14" s="8"/>
      <c r="P14" s="2">
        <v>100</v>
      </c>
      <c r="Q14" s="2">
        <v>3.65</v>
      </c>
      <c r="R14" s="2">
        <v>3.2</v>
      </c>
      <c r="S14" s="2">
        <v>2.5</v>
      </c>
      <c r="T14" s="2">
        <f>0.3*P14</f>
        <v>30</v>
      </c>
      <c r="U14" s="2">
        <v>200</v>
      </c>
      <c r="V14" s="14">
        <v>0.3</v>
      </c>
      <c r="W14" s="2">
        <v>3400</v>
      </c>
      <c r="Y14" s="2">
        <v>100</v>
      </c>
      <c r="Z14" s="2">
        <f>P14*0.3</f>
        <v>30</v>
      </c>
      <c r="AA14" s="14">
        <v>0.3</v>
      </c>
      <c r="AB14" s="13">
        <v>142</v>
      </c>
      <c r="AC14" s="3">
        <v>67</v>
      </c>
      <c r="AD14" s="3">
        <v>213</v>
      </c>
      <c r="AE14" s="6"/>
      <c r="AG14" s="3" t="s">
        <v>37</v>
      </c>
    </row>
    <row r="15" spans="1:35" x14ac:dyDescent="0.25">
      <c r="A15" s="2" t="s">
        <v>469</v>
      </c>
      <c r="B15" s="2" t="s">
        <v>469</v>
      </c>
      <c r="C15" s="2" t="s">
        <v>70</v>
      </c>
      <c r="E15" s="2" t="s">
        <v>436</v>
      </c>
      <c r="F15" s="2" t="s">
        <v>41</v>
      </c>
      <c r="G15" s="2" t="s">
        <v>36</v>
      </c>
      <c r="H15" s="2" t="s">
        <v>73</v>
      </c>
      <c r="I15" s="2" t="s">
        <v>34</v>
      </c>
      <c r="J15" s="2" t="s">
        <v>36</v>
      </c>
      <c r="L15" s="3">
        <v>2000</v>
      </c>
      <c r="M15" s="3">
        <v>80</v>
      </c>
      <c r="N15" s="8"/>
      <c r="P15" s="2">
        <v>180</v>
      </c>
      <c r="Q15" s="2">
        <v>3.65</v>
      </c>
      <c r="R15" s="2">
        <v>3.2</v>
      </c>
      <c r="S15" s="2">
        <v>2.5</v>
      </c>
      <c r="T15" s="2">
        <v>54</v>
      </c>
      <c r="U15" s="2">
        <v>180</v>
      </c>
      <c r="V15" s="14">
        <v>1</v>
      </c>
      <c r="W15" s="2">
        <v>5600</v>
      </c>
      <c r="Y15" s="2">
        <v>180</v>
      </c>
      <c r="Z15" s="2">
        <v>54</v>
      </c>
      <c r="AA15" s="14">
        <f>Z15/P15</f>
        <v>0.3</v>
      </c>
      <c r="AB15" s="13">
        <v>180</v>
      </c>
      <c r="AC15" s="3">
        <v>71</v>
      </c>
      <c r="AD15" s="3">
        <v>279</v>
      </c>
      <c r="AE15" s="6"/>
      <c r="AF15" s="3">
        <v>2016</v>
      </c>
    </row>
    <row r="16" spans="1:35" x14ac:dyDescent="0.25">
      <c r="A16" s="2" t="s">
        <v>470</v>
      </c>
      <c r="B16" s="2" t="s">
        <v>470</v>
      </c>
      <c r="C16" s="2" t="s">
        <v>74</v>
      </c>
      <c r="E16" s="2" t="s">
        <v>436</v>
      </c>
      <c r="F16" s="2" t="s">
        <v>41</v>
      </c>
      <c r="G16" s="2" t="s">
        <v>36</v>
      </c>
      <c r="H16" s="2" t="s">
        <v>76</v>
      </c>
      <c r="I16" s="2" t="s">
        <v>34</v>
      </c>
      <c r="J16" s="2" t="s">
        <v>36</v>
      </c>
      <c r="L16" s="3">
        <v>4000</v>
      </c>
      <c r="M16" s="3">
        <v>80</v>
      </c>
      <c r="N16" s="8"/>
      <c r="P16" s="2">
        <v>302</v>
      </c>
      <c r="Q16" s="2">
        <v>3.65</v>
      </c>
      <c r="R16" s="2">
        <v>3.2</v>
      </c>
      <c r="S16" s="2">
        <v>2.5</v>
      </c>
      <c r="T16" s="2">
        <f>0.5*P16</f>
        <v>151</v>
      </c>
      <c r="U16" s="2">
        <v>302</v>
      </c>
      <c r="V16" s="14">
        <f>T16/P16</f>
        <v>0.5</v>
      </c>
      <c r="W16" s="2">
        <v>5510</v>
      </c>
      <c r="Y16" s="2">
        <f t="shared" ref="Y16:Y24" si="2">1*P16</f>
        <v>302</v>
      </c>
      <c r="Z16" s="2">
        <f>0.5*P16</f>
        <v>151</v>
      </c>
      <c r="AA16" s="14">
        <f>Z16/P16</f>
        <v>0.5</v>
      </c>
      <c r="AB16" s="13">
        <v>207</v>
      </c>
      <c r="AC16" s="3">
        <v>71</v>
      </c>
      <c r="AD16" s="3">
        <v>173</v>
      </c>
      <c r="AE16" s="6"/>
      <c r="AF16" s="3">
        <v>2018</v>
      </c>
      <c r="AG16" s="3" t="s">
        <v>37</v>
      </c>
    </row>
    <row r="17" spans="1:35" x14ac:dyDescent="0.25">
      <c r="A17" s="2" t="s">
        <v>471</v>
      </c>
      <c r="B17" s="2" t="s">
        <v>471</v>
      </c>
      <c r="C17" s="2" t="s">
        <v>74</v>
      </c>
      <c r="E17" s="2" t="s">
        <v>436</v>
      </c>
      <c r="F17" s="2" t="s">
        <v>41</v>
      </c>
      <c r="G17" s="2" t="s">
        <v>36</v>
      </c>
      <c r="H17" s="2" t="s">
        <v>77</v>
      </c>
      <c r="I17" s="2" t="s">
        <v>34</v>
      </c>
      <c r="J17" s="2" t="s">
        <v>36</v>
      </c>
      <c r="L17" s="3">
        <v>3500</v>
      </c>
      <c r="M17" s="3">
        <v>80</v>
      </c>
      <c r="N17" s="8"/>
      <c r="P17" s="2">
        <v>202</v>
      </c>
      <c r="Q17" s="2">
        <v>3.65</v>
      </c>
      <c r="R17" s="2">
        <v>3.2</v>
      </c>
      <c r="S17" s="2">
        <v>2.5</v>
      </c>
      <c r="T17" s="2">
        <f>0.5*P17</f>
        <v>101</v>
      </c>
      <c r="U17" s="2">
        <v>202</v>
      </c>
      <c r="V17" s="14">
        <f>T17/P17</f>
        <v>0.5</v>
      </c>
      <c r="W17" s="2">
        <v>3840</v>
      </c>
      <c r="Y17" s="2">
        <f t="shared" si="2"/>
        <v>202</v>
      </c>
      <c r="Z17" s="2">
        <f>0.5*P17</f>
        <v>101</v>
      </c>
      <c r="AA17" s="14">
        <f>Z17/P17</f>
        <v>0.5</v>
      </c>
      <c r="AB17" s="13">
        <v>201</v>
      </c>
      <c r="AC17" s="3">
        <v>57</v>
      </c>
      <c r="AD17" s="3">
        <v>174</v>
      </c>
      <c r="AE17" s="6"/>
      <c r="AG17" s="3" t="s">
        <v>37</v>
      </c>
    </row>
    <row r="18" spans="1:35" x14ac:dyDescent="0.25">
      <c r="A18" s="2" t="s">
        <v>477</v>
      </c>
      <c r="B18" s="2" t="s">
        <v>477</v>
      </c>
      <c r="C18" s="2" t="s">
        <v>78</v>
      </c>
      <c r="E18" s="2" t="s">
        <v>436</v>
      </c>
      <c r="F18" s="2" t="s">
        <v>41</v>
      </c>
      <c r="G18" s="2" t="s">
        <v>36</v>
      </c>
      <c r="H18" s="2" t="s">
        <v>79</v>
      </c>
      <c r="I18" s="2" t="s">
        <v>34</v>
      </c>
      <c r="J18" s="2" t="s">
        <v>36</v>
      </c>
      <c r="L18" s="3">
        <v>3000</v>
      </c>
      <c r="M18" s="3">
        <v>80</v>
      </c>
      <c r="N18" s="8"/>
      <c r="P18" s="2">
        <v>150</v>
      </c>
      <c r="Q18" s="2">
        <v>3.65</v>
      </c>
      <c r="R18" s="2">
        <v>3.2</v>
      </c>
      <c r="S18" s="2">
        <v>2.5</v>
      </c>
      <c r="T18" s="2">
        <f>0.5*P18</f>
        <v>75</v>
      </c>
      <c r="U18" s="2">
        <f>3*P18</f>
        <v>450</v>
      </c>
      <c r="V18" s="14">
        <f>T18/P18</f>
        <v>0.5</v>
      </c>
      <c r="W18" s="2">
        <v>3840</v>
      </c>
      <c r="Y18" s="2">
        <f t="shared" si="2"/>
        <v>150</v>
      </c>
      <c r="Z18" s="2">
        <f>0.5*P18</f>
        <v>75</v>
      </c>
      <c r="AA18" s="14">
        <f>Y18/U18</f>
        <v>0.33333333333333331</v>
      </c>
      <c r="AB18" s="13">
        <v>201</v>
      </c>
      <c r="AC18" s="3">
        <v>45.5</v>
      </c>
      <c r="AD18" s="3">
        <v>174</v>
      </c>
      <c r="AE18" s="6"/>
      <c r="AG18" s="3" t="s">
        <v>37</v>
      </c>
    </row>
    <row r="19" spans="1:35" x14ac:dyDescent="0.25">
      <c r="A19" s="2" t="s">
        <v>496</v>
      </c>
      <c r="B19" s="2" t="s">
        <v>496</v>
      </c>
      <c r="C19" s="2" t="s">
        <v>80</v>
      </c>
      <c r="E19" s="2" t="s">
        <v>436</v>
      </c>
      <c r="F19" s="2" t="s">
        <v>41</v>
      </c>
      <c r="G19" s="2" t="s">
        <v>36</v>
      </c>
      <c r="H19" s="2" t="s">
        <v>81</v>
      </c>
      <c r="I19" s="2" t="s">
        <v>34</v>
      </c>
      <c r="J19" s="2" t="s">
        <v>36</v>
      </c>
      <c r="L19" s="3">
        <v>2000</v>
      </c>
      <c r="M19" s="3">
        <v>80</v>
      </c>
      <c r="N19" s="8"/>
      <c r="P19" s="2">
        <v>228</v>
      </c>
      <c r="Q19" s="2">
        <v>3.65</v>
      </c>
      <c r="R19" s="2">
        <v>3.2</v>
      </c>
      <c r="S19" s="2">
        <v>2.5</v>
      </c>
      <c r="T19" s="2">
        <v>76</v>
      </c>
      <c r="U19" s="2">
        <f>2*P19</f>
        <v>456</v>
      </c>
      <c r="V19" s="14">
        <v>1</v>
      </c>
      <c r="W19" s="2">
        <v>4200</v>
      </c>
      <c r="Y19" s="2">
        <f t="shared" si="2"/>
        <v>228</v>
      </c>
      <c r="Z19" s="2">
        <v>76</v>
      </c>
      <c r="AA19" s="14">
        <v>1</v>
      </c>
      <c r="AB19" s="13">
        <v>207</v>
      </c>
      <c r="AC19" s="3">
        <v>54</v>
      </c>
      <c r="AD19" s="3">
        <v>174</v>
      </c>
      <c r="AE19" s="6"/>
      <c r="AF19" s="3">
        <v>2019</v>
      </c>
      <c r="AG19" s="3" t="s">
        <v>37</v>
      </c>
    </row>
    <row r="20" spans="1:35" x14ac:dyDescent="0.25">
      <c r="A20" s="2" t="s">
        <v>545</v>
      </c>
      <c r="B20" s="2" t="s">
        <v>819</v>
      </c>
      <c r="C20" s="2" t="s">
        <v>82</v>
      </c>
      <c r="E20" s="2" t="s">
        <v>436</v>
      </c>
      <c r="F20" s="2" t="s">
        <v>41</v>
      </c>
      <c r="G20" s="2" t="s">
        <v>36</v>
      </c>
      <c r="H20" s="2" t="s">
        <v>83</v>
      </c>
      <c r="I20" s="2" t="s">
        <v>34</v>
      </c>
      <c r="J20" s="2" t="s">
        <v>36</v>
      </c>
      <c r="L20" s="3">
        <v>1800</v>
      </c>
      <c r="M20" s="3">
        <v>80</v>
      </c>
      <c r="N20" s="8"/>
      <c r="P20" s="2">
        <v>280</v>
      </c>
      <c r="Q20" s="2">
        <v>3.65</v>
      </c>
      <c r="R20" s="2">
        <v>3.2</v>
      </c>
      <c r="S20" s="2">
        <v>2.5</v>
      </c>
      <c r="T20" s="2">
        <f t="shared" ref="T20:T25" si="3">0.5*P20</f>
        <v>140</v>
      </c>
      <c r="U20" s="2">
        <f>1*P20</f>
        <v>280</v>
      </c>
      <c r="V20" s="14">
        <v>1</v>
      </c>
      <c r="W20" s="2">
        <v>5300</v>
      </c>
      <c r="Y20" s="2">
        <f t="shared" si="2"/>
        <v>280</v>
      </c>
      <c r="Z20" s="2">
        <f t="shared" ref="Z20:Z25" si="4">0.5*P20</f>
        <v>140</v>
      </c>
      <c r="AA20" s="14">
        <v>1</v>
      </c>
      <c r="AB20" s="13">
        <v>205</v>
      </c>
      <c r="AC20" s="3">
        <v>72</v>
      </c>
      <c r="AD20" s="3">
        <v>174</v>
      </c>
      <c r="AE20" s="6"/>
      <c r="AF20" s="3">
        <v>2019</v>
      </c>
      <c r="AG20" s="3" t="s">
        <v>37</v>
      </c>
      <c r="AI20" s="15" t="s">
        <v>176</v>
      </c>
    </row>
    <row r="21" spans="1:35" x14ac:dyDescent="0.25">
      <c r="A21" s="2" t="s">
        <v>546</v>
      </c>
      <c r="B21" s="2" t="s">
        <v>819</v>
      </c>
      <c r="C21" s="2" t="s">
        <v>82</v>
      </c>
      <c r="E21" s="2" t="s">
        <v>436</v>
      </c>
      <c r="F21" s="2" t="s">
        <v>41</v>
      </c>
      <c r="G21" s="2" t="s">
        <v>36</v>
      </c>
      <c r="H21" s="2" t="s">
        <v>83</v>
      </c>
      <c r="I21" s="2" t="s">
        <v>34</v>
      </c>
      <c r="J21" s="2" t="s">
        <v>36</v>
      </c>
      <c r="L21" s="3">
        <v>3500</v>
      </c>
      <c r="M21" s="3">
        <v>80</v>
      </c>
      <c r="N21" s="8"/>
      <c r="P21" s="2">
        <v>280</v>
      </c>
      <c r="Q21" s="2">
        <v>3.65</v>
      </c>
      <c r="R21" s="2">
        <v>3.2</v>
      </c>
      <c r="S21" s="2">
        <v>2.5</v>
      </c>
      <c r="T21" s="2">
        <f t="shared" si="3"/>
        <v>140</v>
      </c>
      <c r="U21" s="2">
        <f>1*P21</f>
        <v>280</v>
      </c>
      <c r="V21" s="14">
        <v>1</v>
      </c>
      <c r="W21" s="2">
        <v>5300</v>
      </c>
      <c r="Y21" s="2">
        <f t="shared" si="2"/>
        <v>280</v>
      </c>
      <c r="Z21" s="2">
        <f t="shared" si="4"/>
        <v>140</v>
      </c>
      <c r="AA21" s="14">
        <v>1</v>
      </c>
      <c r="AB21" s="13">
        <v>205</v>
      </c>
      <c r="AC21" s="3">
        <v>72</v>
      </c>
      <c r="AD21" s="3">
        <v>174</v>
      </c>
      <c r="AE21" s="6"/>
      <c r="AF21" s="3">
        <v>2019</v>
      </c>
      <c r="AG21" s="3" t="s">
        <v>37</v>
      </c>
      <c r="AI21" s="15" t="s">
        <v>175</v>
      </c>
    </row>
    <row r="22" spans="1:35" x14ac:dyDescent="0.25">
      <c r="A22" s="2" t="s">
        <v>547</v>
      </c>
      <c r="B22" s="2" t="s">
        <v>820</v>
      </c>
      <c r="C22" s="2" t="s">
        <v>82</v>
      </c>
      <c r="E22" s="2" t="s">
        <v>436</v>
      </c>
      <c r="F22" s="2" t="s">
        <v>41</v>
      </c>
      <c r="G22" s="2" t="s">
        <v>36</v>
      </c>
      <c r="H22" s="2" t="s">
        <v>84</v>
      </c>
      <c r="I22" s="2" t="s">
        <v>34</v>
      </c>
      <c r="J22" s="2" t="s">
        <v>36</v>
      </c>
      <c r="L22" s="3">
        <v>3500</v>
      </c>
      <c r="M22" s="3">
        <v>80</v>
      </c>
      <c r="N22" s="8"/>
      <c r="P22" s="2">
        <v>304</v>
      </c>
      <c r="Q22" s="2">
        <v>3.65</v>
      </c>
      <c r="R22" s="2">
        <v>3.2</v>
      </c>
      <c r="S22" s="2">
        <v>2.5</v>
      </c>
      <c r="T22" s="2">
        <f t="shared" si="3"/>
        <v>152</v>
      </c>
      <c r="U22" s="2">
        <f>1*P22</f>
        <v>304</v>
      </c>
      <c r="V22" s="14">
        <v>1</v>
      </c>
      <c r="W22" s="2">
        <v>5490</v>
      </c>
      <c r="Y22" s="2">
        <f t="shared" si="2"/>
        <v>304</v>
      </c>
      <c r="Z22" s="2">
        <f t="shared" si="4"/>
        <v>152</v>
      </c>
      <c r="AA22" s="14">
        <v>1</v>
      </c>
      <c r="AB22" s="13">
        <v>209</v>
      </c>
      <c r="AC22" s="3">
        <v>72</v>
      </c>
      <c r="AD22" s="3">
        <v>174</v>
      </c>
      <c r="AE22" s="6"/>
      <c r="AF22" s="3">
        <v>2020</v>
      </c>
      <c r="AG22" s="3" t="s">
        <v>37</v>
      </c>
      <c r="AI22" s="15" t="s">
        <v>175</v>
      </c>
    </row>
    <row r="23" spans="1:35" x14ac:dyDescent="0.25">
      <c r="A23" s="2" t="s">
        <v>548</v>
      </c>
      <c r="B23" s="2" t="s">
        <v>820</v>
      </c>
      <c r="C23" s="2" t="s">
        <v>82</v>
      </c>
      <c r="E23" s="2" t="s">
        <v>436</v>
      </c>
      <c r="F23" s="2" t="s">
        <v>41</v>
      </c>
      <c r="G23" s="2" t="s">
        <v>36</v>
      </c>
      <c r="H23" s="2" t="s">
        <v>84</v>
      </c>
      <c r="I23" s="2" t="s">
        <v>34</v>
      </c>
      <c r="J23" s="2" t="s">
        <v>36</v>
      </c>
      <c r="L23" s="3">
        <v>1800</v>
      </c>
      <c r="M23" s="3">
        <v>80</v>
      </c>
      <c r="N23" s="8"/>
      <c r="P23" s="2">
        <v>304</v>
      </c>
      <c r="Q23" s="2">
        <v>3.65</v>
      </c>
      <c r="R23" s="2">
        <v>3.2</v>
      </c>
      <c r="S23" s="2">
        <v>2.5</v>
      </c>
      <c r="T23" s="2">
        <f t="shared" si="3"/>
        <v>152</v>
      </c>
      <c r="U23" s="2">
        <f>1*P23</f>
        <v>304</v>
      </c>
      <c r="V23" s="14">
        <v>1</v>
      </c>
      <c r="W23" s="2">
        <v>5490</v>
      </c>
      <c r="Y23" s="2">
        <f t="shared" si="2"/>
        <v>304</v>
      </c>
      <c r="Z23" s="2">
        <f t="shared" si="4"/>
        <v>152</v>
      </c>
      <c r="AA23" s="14">
        <v>1</v>
      </c>
      <c r="AB23" s="13">
        <v>209</v>
      </c>
      <c r="AC23" s="3">
        <v>72</v>
      </c>
      <c r="AD23" s="3">
        <v>174</v>
      </c>
      <c r="AE23" s="6"/>
      <c r="AF23" s="3">
        <v>2020</v>
      </c>
      <c r="AG23" s="3" t="s">
        <v>37</v>
      </c>
      <c r="AI23" s="15" t="s">
        <v>176</v>
      </c>
    </row>
    <row r="24" spans="1:35" x14ac:dyDescent="0.25">
      <c r="A24" s="2" t="s">
        <v>577</v>
      </c>
      <c r="B24" s="2" t="s">
        <v>577</v>
      </c>
      <c r="C24" s="2" t="s">
        <v>86</v>
      </c>
      <c r="E24" s="2" t="s">
        <v>436</v>
      </c>
      <c r="F24" s="2" t="s">
        <v>41</v>
      </c>
      <c r="G24" s="2" t="s">
        <v>36</v>
      </c>
      <c r="H24" s="2" t="s">
        <v>85</v>
      </c>
      <c r="I24" s="2" t="s">
        <v>34</v>
      </c>
      <c r="J24" s="2" t="s">
        <v>36</v>
      </c>
      <c r="L24" s="3">
        <v>2500</v>
      </c>
      <c r="M24" s="3">
        <v>80</v>
      </c>
      <c r="N24" s="8"/>
      <c r="P24" s="2">
        <v>100</v>
      </c>
      <c r="Q24" s="2">
        <v>3.65</v>
      </c>
      <c r="R24" s="2">
        <v>3.2</v>
      </c>
      <c r="S24" s="2">
        <v>2.5</v>
      </c>
      <c r="T24" s="2">
        <f t="shared" si="3"/>
        <v>50</v>
      </c>
      <c r="U24" s="2">
        <v>200</v>
      </c>
      <c r="V24" s="14">
        <v>0.5</v>
      </c>
      <c r="W24" s="2">
        <v>3000</v>
      </c>
      <c r="Y24" s="2">
        <f t="shared" si="2"/>
        <v>100</v>
      </c>
      <c r="Z24" s="2">
        <f t="shared" si="4"/>
        <v>50</v>
      </c>
      <c r="AA24" s="14">
        <v>0.5</v>
      </c>
      <c r="AB24" s="13">
        <v>290</v>
      </c>
      <c r="AC24" s="3">
        <v>36</v>
      </c>
      <c r="AD24" s="3">
        <v>130</v>
      </c>
      <c r="AE24" s="6"/>
      <c r="AG24" s="3" t="s">
        <v>37</v>
      </c>
    </row>
    <row r="25" spans="1:35" x14ac:dyDescent="0.25">
      <c r="A25" s="2" t="s">
        <v>552</v>
      </c>
      <c r="B25" s="2" t="s">
        <v>552</v>
      </c>
      <c r="C25" s="2" t="s">
        <v>88</v>
      </c>
      <c r="E25" s="2" t="s">
        <v>436</v>
      </c>
      <c r="F25" s="2" t="s">
        <v>41</v>
      </c>
      <c r="G25" s="2" t="s">
        <v>36</v>
      </c>
      <c r="H25" s="2" t="s">
        <v>87</v>
      </c>
      <c r="I25" s="2" t="s">
        <v>34</v>
      </c>
      <c r="J25" s="2" t="s">
        <v>36</v>
      </c>
      <c r="L25" s="3">
        <v>3000</v>
      </c>
      <c r="M25" s="3">
        <v>80</v>
      </c>
      <c r="N25" s="8"/>
      <c r="P25" s="2">
        <v>200</v>
      </c>
      <c r="Q25" s="2">
        <v>3.65</v>
      </c>
      <c r="R25" s="2">
        <v>3.2</v>
      </c>
      <c r="S25" s="2">
        <v>2.5</v>
      </c>
      <c r="T25" s="2">
        <f t="shared" si="3"/>
        <v>100</v>
      </c>
      <c r="U25" s="2">
        <v>600</v>
      </c>
      <c r="V25" s="14">
        <v>0.5</v>
      </c>
      <c r="W25" s="2">
        <v>6700</v>
      </c>
      <c r="Y25" s="2">
        <v>200</v>
      </c>
      <c r="Z25" s="2">
        <f t="shared" si="4"/>
        <v>100</v>
      </c>
      <c r="AA25" s="14">
        <v>0.5</v>
      </c>
      <c r="AB25" s="13">
        <v>290</v>
      </c>
      <c r="AC25" s="3">
        <v>66</v>
      </c>
      <c r="AD25" s="3">
        <v>238</v>
      </c>
      <c r="AE25" s="6"/>
      <c r="AG25" s="3" t="s">
        <v>37</v>
      </c>
    </row>
    <row r="26" spans="1:35" x14ac:dyDescent="0.25">
      <c r="A26" s="2" t="s">
        <v>595</v>
      </c>
      <c r="B26" s="2" t="s">
        <v>595</v>
      </c>
      <c r="C26" s="2" t="s">
        <v>60</v>
      </c>
      <c r="E26" s="2" t="s">
        <v>434</v>
      </c>
      <c r="F26" s="2" t="s">
        <v>56</v>
      </c>
      <c r="G26" s="2" t="s">
        <v>35</v>
      </c>
      <c r="H26" s="2" t="s">
        <v>63</v>
      </c>
      <c r="I26" s="2" t="s">
        <v>34</v>
      </c>
      <c r="J26" s="2" t="s">
        <v>36</v>
      </c>
      <c r="L26" s="3">
        <v>6000</v>
      </c>
      <c r="M26" s="3">
        <v>70</v>
      </c>
      <c r="N26" s="2">
        <v>363</v>
      </c>
      <c r="O26" s="2">
        <v>154</v>
      </c>
      <c r="P26" s="2">
        <v>75</v>
      </c>
      <c r="Q26" s="2">
        <v>4.2</v>
      </c>
      <c r="R26" s="2">
        <v>3.7</v>
      </c>
      <c r="S26" s="2">
        <v>2.7</v>
      </c>
      <c r="T26" s="2">
        <f>P26*0.2</f>
        <v>15</v>
      </c>
      <c r="U26" s="2">
        <f>8*P26</f>
        <v>600</v>
      </c>
      <c r="V26" s="14">
        <v>1</v>
      </c>
      <c r="W26" s="2">
        <v>1830</v>
      </c>
      <c r="Y26" s="2">
        <v>300</v>
      </c>
      <c r="Z26" s="2">
        <f>P26*0.2</f>
        <v>15</v>
      </c>
      <c r="AA26" s="14">
        <v>1</v>
      </c>
      <c r="AB26" s="13">
        <v>265</v>
      </c>
      <c r="AC26" s="3">
        <v>13.7</v>
      </c>
      <c r="AD26" s="3">
        <v>268</v>
      </c>
      <c r="AE26" s="6"/>
      <c r="AF26" s="3">
        <v>2020</v>
      </c>
      <c r="AG26" s="3" t="s">
        <v>37</v>
      </c>
      <c r="AH26" s="3" t="s">
        <v>37</v>
      </c>
    </row>
    <row r="27" spans="1:35" x14ac:dyDescent="0.25">
      <c r="A27" s="2" t="s">
        <v>560</v>
      </c>
      <c r="B27" s="2" t="s">
        <v>560</v>
      </c>
      <c r="C27" s="2" t="s">
        <v>89</v>
      </c>
      <c r="E27" s="2" t="s">
        <v>436</v>
      </c>
      <c r="F27" s="2" t="s">
        <v>41</v>
      </c>
      <c r="G27" s="2" t="s">
        <v>36</v>
      </c>
      <c r="H27" s="2" t="s">
        <v>177</v>
      </c>
      <c r="I27" s="2" t="s">
        <v>34</v>
      </c>
      <c r="J27" s="2" t="s">
        <v>36</v>
      </c>
      <c r="L27" s="3">
        <v>3000</v>
      </c>
      <c r="M27" s="3">
        <v>80</v>
      </c>
      <c r="N27" s="8"/>
      <c r="P27" s="2">
        <v>100</v>
      </c>
      <c r="Q27" s="2">
        <v>3.65</v>
      </c>
      <c r="R27" s="2">
        <v>3.2</v>
      </c>
      <c r="S27" s="2">
        <v>2.5</v>
      </c>
      <c r="T27" s="2">
        <f>0.5*P27</f>
        <v>50</v>
      </c>
      <c r="U27" s="2">
        <f>1*P27</f>
        <v>100</v>
      </c>
      <c r="V27" s="14">
        <v>1</v>
      </c>
      <c r="W27" s="2">
        <v>2300</v>
      </c>
      <c r="Y27" s="2">
        <f t="shared" ref="Y27:Y34" si="5">1*P27</f>
        <v>100</v>
      </c>
      <c r="Z27" s="2">
        <f t="shared" ref="Z27:Z34" si="6">0.5*P27</f>
        <v>50</v>
      </c>
      <c r="AA27" s="14">
        <v>1</v>
      </c>
      <c r="AB27" s="13">
        <v>209</v>
      </c>
      <c r="AC27" s="3">
        <v>72</v>
      </c>
      <c r="AD27" s="3">
        <v>174</v>
      </c>
      <c r="AE27" s="6"/>
      <c r="AF27" s="3">
        <v>2019</v>
      </c>
      <c r="AG27" s="3" t="s">
        <v>37</v>
      </c>
    </row>
    <row r="28" spans="1:35" x14ac:dyDescent="0.25">
      <c r="A28" s="2" t="s">
        <v>578</v>
      </c>
      <c r="B28" s="2" t="s">
        <v>578</v>
      </c>
      <c r="C28" s="2" t="s">
        <v>90</v>
      </c>
      <c r="E28" s="2" t="s">
        <v>436</v>
      </c>
      <c r="F28" s="2" t="s">
        <v>41</v>
      </c>
      <c r="G28" s="2" t="s">
        <v>36</v>
      </c>
      <c r="H28" s="2" t="s">
        <v>91</v>
      </c>
      <c r="I28" s="2" t="s">
        <v>34</v>
      </c>
      <c r="J28" s="2" t="s">
        <v>36</v>
      </c>
      <c r="L28" s="3">
        <v>3000</v>
      </c>
      <c r="M28" s="3">
        <v>80</v>
      </c>
      <c r="N28" s="8"/>
      <c r="P28" s="2">
        <v>152</v>
      </c>
      <c r="Q28" s="2">
        <v>3.65</v>
      </c>
      <c r="R28" s="2">
        <v>3.2</v>
      </c>
      <c r="S28" s="2">
        <v>2.5</v>
      </c>
      <c r="T28" s="2">
        <f>0.5*P28</f>
        <v>76</v>
      </c>
      <c r="U28" s="2">
        <f>1*P28</f>
        <v>152</v>
      </c>
      <c r="V28" s="14">
        <v>0.5</v>
      </c>
      <c r="W28" s="2">
        <v>2940</v>
      </c>
      <c r="Y28" s="2">
        <f t="shared" si="5"/>
        <v>152</v>
      </c>
      <c r="Z28" s="2">
        <f t="shared" si="6"/>
        <v>76</v>
      </c>
      <c r="AA28" s="14">
        <v>0.5</v>
      </c>
      <c r="AB28" s="13">
        <v>170</v>
      </c>
      <c r="AC28" s="3">
        <v>49</v>
      </c>
      <c r="AD28" s="3">
        <v>174</v>
      </c>
      <c r="AE28" s="6"/>
      <c r="AF28" s="3">
        <v>2018</v>
      </c>
      <c r="AG28" s="3" t="s">
        <v>37</v>
      </c>
    </row>
    <row r="29" spans="1:35" x14ac:dyDescent="0.25">
      <c r="A29" s="2" t="s">
        <v>579</v>
      </c>
      <c r="B29" s="2" t="s">
        <v>821</v>
      </c>
      <c r="C29" s="2" t="s">
        <v>90</v>
      </c>
      <c r="E29" s="2" t="s">
        <v>436</v>
      </c>
      <c r="F29" s="2" t="s">
        <v>41</v>
      </c>
      <c r="G29" s="2" t="s">
        <v>36</v>
      </c>
      <c r="H29" s="2" t="s">
        <v>92</v>
      </c>
      <c r="I29" s="2" t="s">
        <v>34</v>
      </c>
      <c r="J29" s="2" t="s">
        <v>36</v>
      </c>
      <c r="L29" s="3">
        <v>4000</v>
      </c>
      <c r="M29" s="3">
        <v>80</v>
      </c>
      <c r="N29" s="8"/>
      <c r="P29" s="2">
        <v>120</v>
      </c>
      <c r="Q29" s="2">
        <v>3.65</v>
      </c>
      <c r="R29" s="2">
        <v>3.2</v>
      </c>
      <c r="S29" s="2">
        <v>2.5</v>
      </c>
      <c r="T29" s="2">
        <f>1*P29</f>
        <v>120</v>
      </c>
      <c r="U29" s="2">
        <f>2*P29</f>
        <v>240</v>
      </c>
      <c r="V29" s="14">
        <v>1</v>
      </c>
      <c r="W29" s="2">
        <v>2860</v>
      </c>
      <c r="Y29" s="2">
        <f t="shared" si="5"/>
        <v>120</v>
      </c>
      <c r="Z29" s="2">
        <f t="shared" si="6"/>
        <v>60</v>
      </c>
      <c r="AA29" s="14">
        <v>0.5</v>
      </c>
      <c r="AB29" s="13">
        <v>165</v>
      </c>
      <c r="AC29" s="3">
        <v>48</v>
      </c>
      <c r="AD29" s="3">
        <v>174</v>
      </c>
      <c r="AE29" s="6"/>
      <c r="AF29" s="3">
        <v>2019</v>
      </c>
      <c r="AG29" s="3" t="s">
        <v>37</v>
      </c>
      <c r="AI29" s="3" t="s">
        <v>178</v>
      </c>
    </row>
    <row r="30" spans="1:35" x14ac:dyDescent="0.25">
      <c r="A30" s="2" t="s">
        <v>580</v>
      </c>
      <c r="B30" s="2" t="s">
        <v>821</v>
      </c>
      <c r="C30" s="2" t="s">
        <v>90</v>
      </c>
      <c r="E30" s="2" t="s">
        <v>436</v>
      </c>
      <c r="F30" s="2" t="s">
        <v>41</v>
      </c>
      <c r="G30" s="2" t="s">
        <v>36</v>
      </c>
      <c r="H30" s="2" t="s">
        <v>92</v>
      </c>
      <c r="I30" s="2" t="s">
        <v>34</v>
      </c>
      <c r="J30" s="2" t="s">
        <v>36</v>
      </c>
      <c r="L30" s="3">
        <v>5000</v>
      </c>
      <c r="M30" s="3">
        <v>80</v>
      </c>
      <c r="N30" s="8"/>
      <c r="P30" s="2">
        <v>120</v>
      </c>
      <c r="Q30" s="2">
        <v>3.65</v>
      </c>
      <c r="R30" s="2">
        <v>3.2</v>
      </c>
      <c r="S30" s="2">
        <v>2.5</v>
      </c>
      <c r="T30" s="2">
        <f>1*P30</f>
        <v>120</v>
      </c>
      <c r="U30" s="2">
        <f>2*P30</f>
        <v>240</v>
      </c>
      <c r="V30" s="14">
        <v>1</v>
      </c>
      <c r="W30" s="2">
        <v>2860</v>
      </c>
      <c r="Y30" s="2">
        <f t="shared" si="5"/>
        <v>120</v>
      </c>
      <c r="Z30" s="2">
        <f t="shared" si="6"/>
        <v>60</v>
      </c>
      <c r="AA30" s="14">
        <v>1</v>
      </c>
      <c r="AB30" s="13">
        <v>165</v>
      </c>
      <c r="AC30" s="3">
        <v>48</v>
      </c>
      <c r="AD30" s="3">
        <v>174</v>
      </c>
      <c r="AE30" s="6"/>
      <c r="AF30" s="3">
        <v>2019</v>
      </c>
      <c r="AG30" s="3" t="s">
        <v>37</v>
      </c>
      <c r="AI30" s="3" t="s">
        <v>179</v>
      </c>
    </row>
    <row r="31" spans="1:35" x14ac:dyDescent="0.25">
      <c r="A31" s="2" t="s">
        <v>581</v>
      </c>
      <c r="B31" s="2" t="s">
        <v>821</v>
      </c>
      <c r="C31" s="2" t="s">
        <v>90</v>
      </c>
      <c r="E31" s="2" t="s">
        <v>436</v>
      </c>
      <c r="F31" s="2" t="s">
        <v>41</v>
      </c>
      <c r="G31" s="2" t="s">
        <v>36</v>
      </c>
      <c r="H31" s="2" t="s">
        <v>92</v>
      </c>
      <c r="I31" s="2" t="s">
        <v>34</v>
      </c>
      <c r="J31" s="2" t="s">
        <v>36</v>
      </c>
      <c r="L31" s="3">
        <v>5500</v>
      </c>
      <c r="M31" s="3">
        <v>80</v>
      </c>
      <c r="N31" s="8"/>
      <c r="P31" s="2">
        <v>120</v>
      </c>
      <c r="Q31" s="2">
        <v>3.65</v>
      </c>
      <c r="R31" s="2">
        <v>3.2</v>
      </c>
      <c r="S31" s="2">
        <v>2.5</v>
      </c>
      <c r="T31" s="2">
        <f>1*P31</f>
        <v>120</v>
      </c>
      <c r="U31" s="2">
        <f>2*P31</f>
        <v>240</v>
      </c>
      <c r="V31" s="14">
        <v>0.5</v>
      </c>
      <c r="W31" s="2">
        <v>2860</v>
      </c>
      <c r="Y31" s="2">
        <f t="shared" si="5"/>
        <v>120</v>
      </c>
      <c r="Z31" s="2">
        <f t="shared" si="6"/>
        <v>60</v>
      </c>
      <c r="AA31" s="14">
        <v>0.5</v>
      </c>
      <c r="AB31" s="13">
        <v>165</v>
      </c>
      <c r="AC31" s="3">
        <v>48</v>
      </c>
      <c r="AD31" s="3">
        <v>174</v>
      </c>
      <c r="AE31" s="6"/>
      <c r="AF31" s="3">
        <v>2019</v>
      </c>
      <c r="AG31" s="3" t="s">
        <v>37</v>
      </c>
      <c r="AI31" s="3" t="s">
        <v>180</v>
      </c>
    </row>
    <row r="32" spans="1:35" x14ac:dyDescent="0.25">
      <c r="A32" s="2" t="s">
        <v>549</v>
      </c>
      <c r="B32" s="2" t="s">
        <v>549</v>
      </c>
      <c r="C32" s="2" t="s">
        <v>82</v>
      </c>
      <c r="E32" s="2" t="s">
        <v>436</v>
      </c>
      <c r="F32" s="2" t="s">
        <v>41</v>
      </c>
      <c r="G32" s="2" t="s">
        <v>36</v>
      </c>
      <c r="H32" s="2" t="s">
        <v>94</v>
      </c>
      <c r="I32" s="2" t="s">
        <v>34</v>
      </c>
      <c r="J32" s="2" t="s">
        <v>36</v>
      </c>
      <c r="L32" s="3">
        <v>3500</v>
      </c>
      <c r="M32" s="3">
        <v>80</v>
      </c>
      <c r="N32" s="8"/>
      <c r="P32" s="2">
        <v>280</v>
      </c>
      <c r="Q32" s="2">
        <v>3.65</v>
      </c>
      <c r="R32" s="2">
        <v>3.2</v>
      </c>
      <c r="S32" s="2">
        <v>2.5</v>
      </c>
      <c r="T32" s="2">
        <f>0.5*P32</f>
        <v>140</v>
      </c>
      <c r="U32" s="2">
        <f>1*P32</f>
        <v>280</v>
      </c>
      <c r="V32" s="14">
        <v>1</v>
      </c>
      <c r="W32" s="2">
        <v>5220</v>
      </c>
      <c r="Y32" s="2">
        <f t="shared" si="5"/>
        <v>280</v>
      </c>
      <c r="Z32" s="2">
        <f t="shared" si="6"/>
        <v>140</v>
      </c>
      <c r="AA32" s="14">
        <v>1</v>
      </c>
      <c r="AB32" s="13">
        <v>205</v>
      </c>
      <c r="AC32" s="3">
        <v>72</v>
      </c>
      <c r="AD32" s="3">
        <v>174</v>
      </c>
      <c r="AE32" s="6"/>
      <c r="AF32" s="3">
        <v>2019</v>
      </c>
      <c r="AG32" s="3" t="s">
        <v>37</v>
      </c>
    </row>
    <row r="33" spans="1:35" x14ac:dyDescent="0.25">
      <c r="A33" s="2" t="s">
        <v>550</v>
      </c>
      <c r="B33" s="2" t="s">
        <v>822</v>
      </c>
      <c r="C33" s="2" t="s">
        <v>82</v>
      </c>
      <c r="E33" s="2" t="s">
        <v>436</v>
      </c>
      <c r="F33" s="2" t="s">
        <v>41</v>
      </c>
      <c r="G33" s="2" t="s">
        <v>36</v>
      </c>
      <c r="H33" s="2" t="s">
        <v>93</v>
      </c>
      <c r="I33" s="2" t="s">
        <v>34</v>
      </c>
      <c r="J33" s="2" t="s">
        <v>36</v>
      </c>
      <c r="L33" s="3">
        <v>6000</v>
      </c>
      <c r="M33" s="3">
        <v>80</v>
      </c>
      <c r="N33" s="8"/>
      <c r="P33" s="2">
        <v>280</v>
      </c>
      <c r="Q33" s="2">
        <v>3.65</v>
      </c>
      <c r="R33" s="2">
        <v>3.2</v>
      </c>
      <c r="S33" s="2">
        <v>2.5</v>
      </c>
      <c r="T33" s="2">
        <f>0.5*P33</f>
        <v>140</v>
      </c>
      <c r="U33" s="2">
        <f>1*P33</f>
        <v>280</v>
      </c>
      <c r="V33" s="14">
        <v>0.5</v>
      </c>
      <c r="W33" s="2">
        <v>5420</v>
      </c>
      <c r="Y33" s="2">
        <f t="shared" si="5"/>
        <v>280</v>
      </c>
      <c r="Z33" s="2">
        <f t="shared" si="6"/>
        <v>140</v>
      </c>
      <c r="AA33" s="14">
        <v>0.5</v>
      </c>
      <c r="AB33" s="13">
        <v>205</v>
      </c>
      <c r="AC33" s="3">
        <v>72</v>
      </c>
      <c r="AD33" s="3">
        <v>174</v>
      </c>
      <c r="AE33" s="6"/>
      <c r="AF33" s="3">
        <v>2021</v>
      </c>
      <c r="AG33" s="3" t="s">
        <v>37</v>
      </c>
      <c r="AI33" s="15" t="s">
        <v>175</v>
      </c>
    </row>
    <row r="34" spans="1:35" x14ac:dyDescent="0.25">
      <c r="A34" s="2" t="s">
        <v>551</v>
      </c>
      <c r="B34" s="2" t="s">
        <v>822</v>
      </c>
      <c r="C34" s="2" t="s">
        <v>82</v>
      </c>
      <c r="E34" s="2" t="s">
        <v>436</v>
      </c>
      <c r="F34" s="2" t="s">
        <v>41</v>
      </c>
      <c r="G34" s="2" t="s">
        <v>36</v>
      </c>
      <c r="H34" s="2" t="s">
        <v>93</v>
      </c>
      <c r="I34" s="2" t="s">
        <v>34</v>
      </c>
      <c r="J34" s="2" t="s">
        <v>36</v>
      </c>
      <c r="L34" s="3">
        <v>2500</v>
      </c>
      <c r="M34" s="3">
        <v>80</v>
      </c>
      <c r="N34" s="8"/>
      <c r="P34" s="2">
        <v>280</v>
      </c>
      <c r="Q34" s="2">
        <v>3.65</v>
      </c>
      <c r="R34" s="2">
        <v>3.2</v>
      </c>
      <c r="S34" s="2">
        <v>2.5</v>
      </c>
      <c r="T34" s="2">
        <f>0.5*P34</f>
        <v>140</v>
      </c>
      <c r="U34" s="2">
        <f>1*P34</f>
        <v>280</v>
      </c>
      <c r="V34" s="14">
        <v>0.5</v>
      </c>
      <c r="W34" s="2">
        <v>5420</v>
      </c>
      <c r="Y34" s="2">
        <f t="shared" si="5"/>
        <v>280</v>
      </c>
      <c r="Z34" s="2">
        <f t="shared" si="6"/>
        <v>140</v>
      </c>
      <c r="AA34" s="14">
        <v>0.5</v>
      </c>
      <c r="AB34" s="13">
        <v>205</v>
      </c>
      <c r="AC34" s="3">
        <v>72</v>
      </c>
      <c r="AD34" s="3">
        <v>174</v>
      </c>
      <c r="AE34" s="6"/>
      <c r="AF34" s="3">
        <v>2021</v>
      </c>
      <c r="AG34" s="3" t="s">
        <v>37</v>
      </c>
      <c r="AI34" s="15" t="s">
        <v>176</v>
      </c>
    </row>
    <row r="35" spans="1:35" x14ac:dyDescent="0.25">
      <c r="A35" s="2" t="s">
        <v>627</v>
      </c>
      <c r="B35" s="2" t="s">
        <v>627</v>
      </c>
      <c r="C35" s="2" t="s">
        <v>95</v>
      </c>
      <c r="E35" s="2" t="s">
        <v>436</v>
      </c>
      <c r="F35" s="2" t="s">
        <v>41</v>
      </c>
      <c r="G35" s="2" t="s">
        <v>36</v>
      </c>
      <c r="H35" s="2" t="s">
        <v>96</v>
      </c>
      <c r="I35" s="2" t="s">
        <v>34</v>
      </c>
      <c r="J35" s="2" t="s">
        <v>36</v>
      </c>
      <c r="L35" s="3">
        <v>2000</v>
      </c>
      <c r="M35" s="3">
        <v>80</v>
      </c>
      <c r="N35" s="8"/>
      <c r="P35" s="2">
        <v>130</v>
      </c>
      <c r="Q35" s="2">
        <v>3.65</v>
      </c>
      <c r="R35" s="2">
        <v>3.2</v>
      </c>
      <c r="S35" s="2">
        <v>2.5</v>
      </c>
      <c r="T35" s="2">
        <f>0.3*P35</f>
        <v>39</v>
      </c>
      <c r="U35" s="2">
        <f>0.3*6*P35</f>
        <v>233.99999999999997</v>
      </c>
      <c r="V35" s="14">
        <f>1/3</f>
        <v>0.33333333333333331</v>
      </c>
      <c r="W35" s="2">
        <v>3425</v>
      </c>
      <c r="Y35" s="2">
        <f>0.3*3*P35</f>
        <v>116.99999999999999</v>
      </c>
      <c r="Z35" s="2">
        <f>0.3*P35</f>
        <v>39</v>
      </c>
      <c r="AA35" s="14">
        <f>1/3</f>
        <v>0.33333333333333331</v>
      </c>
      <c r="AB35" s="13">
        <v>260</v>
      </c>
      <c r="AC35" s="3">
        <v>44</v>
      </c>
      <c r="AD35" s="3">
        <v>148</v>
      </c>
      <c r="AE35" s="6"/>
      <c r="AF35" s="3">
        <v>2017</v>
      </c>
      <c r="AG35" s="3" t="s">
        <v>37</v>
      </c>
    </row>
    <row r="36" spans="1:35" x14ac:dyDescent="0.25">
      <c r="A36" s="2" t="s">
        <v>628</v>
      </c>
      <c r="B36" s="2" t="s">
        <v>628</v>
      </c>
      <c r="C36" s="2" t="s">
        <v>95</v>
      </c>
      <c r="E36" s="2" t="s">
        <v>436</v>
      </c>
      <c r="F36" s="2" t="s">
        <v>41</v>
      </c>
      <c r="G36" s="2" t="s">
        <v>36</v>
      </c>
      <c r="H36" s="2" t="s">
        <v>97</v>
      </c>
      <c r="I36" s="2" t="s">
        <v>34</v>
      </c>
      <c r="J36" s="2" t="s">
        <v>36</v>
      </c>
      <c r="L36" s="3">
        <v>3000</v>
      </c>
      <c r="M36" s="3">
        <v>80</v>
      </c>
      <c r="N36" s="8"/>
      <c r="P36" s="2">
        <v>150</v>
      </c>
      <c r="Q36" s="2">
        <v>3.65</v>
      </c>
      <c r="R36" s="2">
        <v>3.2</v>
      </c>
      <c r="S36" s="2">
        <v>2.5</v>
      </c>
      <c r="T36" s="2">
        <f>0.5*P36</f>
        <v>75</v>
      </c>
      <c r="U36" s="2">
        <f>1*P36</f>
        <v>150</v>
      </c>
      <c r="V36" s="14">
        <v>1</v>
      </c>
      <c r="W36" s="2">
        <v>2900</v>
      </c>
      <c r="Y36" s="2">
        <f>1*P36</f>
        <v>150</v>
      </c>
      <c r="Z36" s="2">
        <f>0.5*P36</f>
        <v>75</v>
      </c>
      <c r="AA36" s="14">
        <v>1</v>
      </c>
      <c r="AB36" s="13">
        <v>208</v>
      </c>
      <c r="AC36" s="3">
        <v>37</v>
      </c>
      <c r="AD36" s="3">
        <v>174</v>
      </c>
      <c r="AE36" s="6"/>
      <c r="AF36" s="3">
        <v>2019</v>
      </c>
      <c r="AG36" s="3" t="s">
        <v>37</v>
      </c>
    </row>
    <row r="37" spans="1:35" x14ac:dyDescent="0.25">
      <c r="A37" s="2" t="s">
        <v>629</v>
      </c>
      <c r="B37" s="2" t="s">
        <v>629</v>
      </c>
      <c r="C37" s="2" t="s">
        <v>95</v>
      </c>
      <c r="E37" s="2" t="s">
        <v>436</v>
      </c>
      <c r="F37" s="2" t="s">
        <v>41</v>
      </c>
      <c r="G37" s="2" t="s">
        <v>36</v>
      </c>
      <c r="H37" s="2" t="s">
        <v>98</v>
      </c>
      <c r="I37" s="2" t="s">
        <v>34</v>
      </c>
      <c r="J37" s="2" t="s">
        <v>36</v>
      </c>
      <c r="L37" s="3">
        <v>3000</v>
      </c>
      <c r="M37" s="3">
        <v>80</v>
      </c>
      <c r="N37" s="8"/>
      <c r="P37" s="2">
        <v>202</v>
      </c>
      <c r="Q37" s="2">
        <v>3.65</v>
      </c>
      <c r="R37" s="2">
        <v>3.2</v>
      </c>
      <c r="S37" s="2">
        <v>2.5</v>
      </c>
      <c r="T37" s="2">
        <f>0.5*P37</f>
        <v>101</v>
      </c>
      <c r="U37" s="2">
        <f>1*P37</f>
        <v>202</v>
      </c>
      <c r="V37" s="14">
        <v>1</v>
      </c>
      <c r="W37" s="2">
        <v>3900</v>
      </c>
      <c r="Y37" s="2">
        <f>1*P37</f>
        <v>202</v>
      </c>
      <c r="Z37" s="2">
        <f>0.5*P37</f>
        <v>101</v>
      </c>
      <c r="AA37" s="14">
        <v>1</v>
      </c>
      <c r="AB37" s="13">
        <v>210</v>
      </c>
      <c r="AC37" s="3">
        <v>54</v>
      </c>
      <c r="AD37" s="3">
        <v>174</v>
      </c>
      <c r="AE37" s="6"/>
      <c r="AF37" s="3">
        <v>2018</v>
      </c>
      <c r="AG37" s="3" t="s">
        <v>37</v>
      </c>
    </row>
    <row r="38" spans="1:35" x14ac:dyDescent="0.25">
      <c r="A38" s="2" t="s">
        <v>630</v>
      </c>
      <c r="B38" s="2" t="s">
        <v>630</v>
      </c>
      <c r="C38" s="2" t="s">
        <v>95</v>
      </c>
      <c r="E38" s="2" t="s">
        <v>436</v>
      </c>
      <c r="F38" s="2" t="s">
        <v>41</v>
      </c>
      <c r="G38" s="2" t="s">
        <v>36</v>
      </c>
      <c r="H38" s="2" t="s">
        <v>99</v>
      </c>
      <c r="I38" s="2" t="s">
        <v>34</v>
      </c>
      <c r="J38" s="2" t="s">
        <v>36</v>
      </c>
      <c r="L38" s="3">
        <v>2000</v>
      </c>
      <c r="M38" s="3">
        <v>80</v>
      </c>
      <c r="N38" s="8"/>
      <c r="P38" s="2">
        <v>272</v>
      </c>
      <c r="Q38" s="2">
        <v>3.65</v>
      </c>
      <c r="R38" s="2">
        <v>3.2</v>
      </c>
      <c r="S38" s="2">
        <v>2.5</v>
      </c>
      <c r="T38" s="2">
        <f>0.5*P38</f>
        <v>136</v>
      </c>
      <c r="U38" s="2">
        <f>1*P38</f>
        <v>272</v>
      </c>
      <c r="V38" s="14">
        <v>1</v>
      </c>
      <c r="W38" s="2">
        <v>5302</v>
      </c>
      <c r="Y38" s="2">
        <f>1*P38</f>
        <v>272</v>
      </c>
      <c r="Z38" s="2">
        <f>0.5*P38</f>
        <v>136</v>
      </c>
      <c r="AA38" s="14">
        <v>1</v>
      </c>
      <c r="AB38" s="13">
        <v>208</v>
      </c>
      <c r="AC38" s="3">
        <v>72</v>
      </c>
      <c r="AD38" s="3">
        <v>174</v>
      </c>
      <c r="AE38" s="6"/>
      <c r="AF38" s="3">
        <v>2019</v>
      </c>
      <c r="AG38" s="3" t="s">
        <v>37</v>
      </c>
    </row>
    <row r="39" spans="1:35" x14ac:dyDescent="0.25">
      <c r="A39" s="2" t="s">
        <v>478</v>
      </c>
      <c r="B39" s="2" t="s">
        <v>478</v>
      </c>
      <c r="C39" s="2" t="s">
        <v>100</v>
      </c>
      <c r="E39" s="2" t="s">
        <v>436</v>
      </c>
      <c r="F39" s="2" t="s">
        <v>41</v>
      </c>
      <c r="G39" s="2" t="s">
        <v>36</v>
      </c>
      <c r="H39" s="2" t="s">
        <v>101</v>
      </c>
      <c r="I39" s="2" t="s">
        <v>34</v>
      </c>
      <c r="J39" s="2" t="s">
        <v>36</v>
      </c>
      <c r="L39" s="3">
        <v>6000</v>
      </c>
      <c r="M39" s="3">
        <v>80</v>
      </c>
      <c r="N39" s="8"/>
      <c r="P39" s="2">
        <v>271</v>
      </c>
      <c r="Q39" s="2">
        <v>3.65</v>
      </c>
      <c r="R39" s="2">
        <v>3.2</v>
      </c>
      <c r="S39" s="2">
        <v>2.5</v>
      </c>
      <c r="T39" s="2">
        <f>0.2*P39</f>
        <v>54.2</v>
      </c>
      <c r="U39" s="2">
        <f>2*P39</f>
        <v>542</v>
      </c>
      <c r="V39" s="14">
        <v>1</v>
      </c>
      <c r="W39" s="2">
        <v>5400</v>
      </c>
      <c r="Y39" s="2">
        <f>1*P39</f>
        <v>271</v>
      </c>
      <c r="Z39" s="2">
        <f>0.2*P39</f>
        <v>54.2</v>
      </c>
      <c r="AA39" s="14">
        <v>1</v>
      </c>
      <c r="AB39" s="13">
        <v>200</v>
      </c>
      <c r="AC39" s="3">
        <v>72</v>
      </c>
      <c r="AD39" s="3">
        <v>174</v>
      </c>
      <c r="AE39" s="6"/>
      <c r="AG39" s="3" t="s">
        <v>37</v>
      </c>
    </row>
    <row r="40" spans="1:35" x14ac:dyDescent="0.25">
      <c r="A40" s="2" t="s">
        <v>596</v>
      </c>
      <c r="B40" s="2" t="s">
        <v>596</v>
      </c>
      <c r="C40" s="2" t="s">
        <v>60</v>
      </c>
      <c r="E40" s="2" t="s">
        <v>434</v>
      </c>
      <c r="F40" s="2" t="s">
        <v>56</v>
      </c>
      <c r="G40" s="2" t="s">
        <v>35</v>
      </c>
      <c r="H40" s="2" t="s">
        <v>42</v>
      </c>
      <c r="I40" s="2" t="s">
        <v>34</v>
      </c>
      <c r="J40" s="2" t="s">
        <v>36</v>
      </c>
      <c r="L40" s="3">
        <v>6000</v>
      </c>
      <c r="M40" s="3">
        <v>70</v>
      </c>
      <c r="N40" s="2">
        <v>418</v>
      </c>
      <c r="O40" s="2">
        <v>182</v>
      </c>
      <c r="P40" s="2">
        <v>53</v>
      </c>
      <c r="Q40" s="2">
        <v>4.2</v>
      </c>
      <c r="R40" s="2">
        <v>3.7</v>
      </c>
      <c r="S40" s="2">
        <v>2.7</v>
      </c>
      <c r="T40" s="2">
        <f>P40*0.2</f>
        <v>10.600000000000001</v>
      </c>
      <c r="U40" s="2">
        <f>5*P40</f>
        <v>265</v>
      </c>
      <c r="V40" s="14">
        <v>1</v>
      </c>
      <c r="W40" s="2">
        <v>1095</v>
      </c>
      <c r="Y40" s="2">
        <v>106</v>
      </c>
      <c r="Z40" s="2">
        <f>P40*0.2</f>
        <v>10.600000000000001</v>
      </c>
      <c r="AA40" s="14">
        <v>1</v>
      </c>
      <c r="AB40" s="13">
        <v>227</v>
      </c>
      <c r="AC40" s="3">
        <v>12</v>
      </c>
      <c r="AD40" s="3">
        <v>226</v>
      </c>
      <c r="AE40" s="6"/>
      <c r="AF40" s="3">
        <v>2020</v>
      </c>
      <c r="AG40" s="3" t="s">
        <v>37</v>
      </c>
      <c r="AH40" s="3" t="s">
        <v>37</v>
      </c>
    </row>
    <row r="41" spans="1:35" x14ac:dyDescent="0.25">
      <c r="A41" s="2" t="s">
        <v>684</v>
      </c>
      <c r="B41" s="2" t="s">
        <v>684</v>
      </c>
      <c r="C41" s="2" t="s">
        <v>102</v>
      </c>
      <c r="E41" s="2" t="s">
        <v>436</v>
      </c>
      <c r="F41" s="2" t="s">
        <v>41</v>
      </c>
      <c r="G41" s="2" t="s">
        <v>36</v>
      </c>
      <c r="H41" s="2" t="s">
        <v>103</v>
      </c>
      <c r="I41" s="2" t="s">
        <v>34</v>
      </c>
      <c r="J41" s="2" t="s">
        <v>36</v>
      </c>
      <c r="L41" s="3">
        <v>2000</v>
      </c>
      <c r="M41" s="3">
        <v>80</v>
      </c>
      <c r="N41" s="8"/>
      <c r="P41" s="2">
        <v>100</v>
      </c>
      <c r="Q41" s="2">
        <v>3.65</v>
      </c>
      <c r="R41" s="2">
        <v>3.2</v>
      </c>
      <c r="S41" s="2">
        <v>2.5</v>
      </c>
      <c r="T41" s="2">
        <v>33</v>
      </c>
      <c r="U41" s="2">
        <v>300</v>
      </c>
      <c r="W41" s="2">
        <v>3150</v>
      </c>
      <c r="Y41" s="2">
        <v>200</v>
      </c>
      <c r="Z41" s="2">
        <v>33</v>
      </c>
      <c r="AB41" s="13">
        <v>221</v>
      </c>
      <c r="AC41" s="3">
        <v>61</v>
      </c>
      <c r="AD41" s="3">
        <v>142</v>
      </c>
      <c r="AE41" s="6"/>
      <c r="AH41" s="3" t="s">
        <v>37</v>
      </c>
    </row>
    <row r="42" spans="1:35" x14ac:dyDescent="0.25">
      <c r="A42" s="2" t="s">
        <v>685</v>
      </c>
      <c r="B42" s="2" t="s">
        <v>685</v>
      </c>
      <c r="C42" s="2" t="s">
        <v>102</v>
      </c>
      <c r="E42" s="2" t="s">
        <v>436</v>
      </c>
      <c r="F42" s="2" t="s">
        <v>41</v>
      </c>
      <c r="G42" s="2" t="s">
        <v>36</v>
      </c>
      <c r="H42" s="2" t="s">
        <v>104</v>
      </c>
      <c r="I42" s="2" t="s">
        <v>34</v>
      </c>
      <c r="J42" s="2" t="s">
        <v>36</v>
      </c>
      <c r="L42" s="3">
        <v>1500</v>
      </c>
      <c r="M42" s="3">
        <v>80</v>
      </c>
      <c r="N42" s="8"/>
      <c r="P42" s="2">
        <v>400</v>
      </c>
      <c r="Q42" s="2">
        <v>3.65</v>
      </c>
      <c r="R42" s="2">
        <v>3.2</v>
      </c>
      <c r="S42" s="2">
        <v>2.5</v>
      </c>
      <c r="T42" s="2">
        <v>132</v>
      </c>
      <c r="U42" s="2">
        <v>400</v>
      </c>
      <c r="W42" s="2">
        <v>12800</v>
      </c>
      <c r="Y42" s="2">
        <v>400</v>
      </c>
      <c r="Z42" s="2">
        <v>132</v>
      </c>
      <c r="AB42" s="13">
        <v>450</v>
      </c>
      <c r="AC42" s="3">
        <v>71</v>
      </c>
      <c r="AD42" s="3">
        <v>285</v>
      </c>
      <c r="AE42" s="6"/>
      <c r="AH42" s="3" t="s">
        <v>37</v>
      </c>
    </row>
    <row r="43" spans="1:35" x14ac:dyDescent="0.25">
      <c r="A43" s="2" t="s">
        <v>444</v>
      </c>
      <c r="B43" s="2" t="s">
        <v>444</v>
      </c>
      <c r="C43" s="2" t="s">
        <v>105</v>
      </c>
      <c r="E43" s="2" t="s">
        <v>434</v>
      </c>
      <c r="F43" s="2" t="s">
        <v>56</v>
      </c>
      <c r="G43" s="2" t="s">
        <v>35</v>
      </c>
      <c r="H43" s="2" t="s">
        <v>106</v>
      </c>
      <c r="I43" s="2" t="s">
        <v>34</v>
      </c>
      <c r="J43" s="2" t="s">
        <v>36</v>
      </c>
      <c r="N43" s="8"/>
      <c r="P43" s="2">
        <v>39</v>
      </c>
      <c r="Q43" s="2">
        <v>4.2</v>
      </c>
      <c r="R43" s="2">
        <v>3.65</v>
      </c>
      <c r="S43" s="2">
        <v>2.7</v>
      </c>
      <c r="T43" s="2">
        <v>19.5</v>
      </c>
      <c r="U43" s="2">
        <v>117</v>
      </c>
      <c r="W43" s="2">
        <v>820</v>
      </c>
      <c r="Y43" s="2">
        <v>78</v>
      </c>
      <c r="Z43" s="2">
        <v>19.5</v>
      </c>
      <c r="AB43" s="13">
        <v>268</v>
      </c>
      <c r="AC43" s="3">
        <v>7</v>
      </c>
      <c r="AD43" s="3">
        <v>228</v>
      </c>
      <c r="AE43" s="6"/>
      <c r="AH43" s="3" t="s">
        <v>37</v>
      </c>
    </row>
    <row r="44" spans="1:35" x14ac:dyDescent="0.25">
      <c r="A44" s="2" t="s">
        <v>442</v>
      </c>
      <c r="B44" s="2" t="s">
        <v>442</v>
      </c>
      <c r="C44" s="2" t="s">
        <v>105</v>
      </c>
      <c r="E44" s="2" t="s">
        <v>436</v>
      </c>
      <c r="F44" s="2" t="s">
        <v>41</v>
      </c>
      <c r="G44" s="2" t="s">
        <v>35</v>
      </c>
      <c r="H44" s="2" t="s">
        <v>107</v>
      </c>
      <c r="I44" s="2" t="s">
        <v>34</v>
      </c>
      <c r="J44" s="2" t="s">
        <v>36</v>
      </c>
      <c r="L44" s="3">
        <v>2000</v>
      </c>
      <c r="M44" s="3">
        <v>80</v>
      </c>
      <c r="N44" s="8"/>
      <c r="P44" s="2">
        <v>50</v>
      </c>
      <c r="Q44" s="2">
        <v>3.65</v>
      </c>
      <c r="R44" s="2">
        <v>3.3</v>
      </c>
      <c r="S44" s="2">
        <v>2.5</v>
      </c>
      <c r="T44" s="2">
        <f>0.5*P44</f>
        <v>25</v>
      </c>
      <c r="U44" s="2">
        <f>1*P44</f>
        <v>50</v>
      </c>
      <c r="W44" s="2">
        <v>1167</v>
      </c>
      <c r="Y44" s="2">
        <f>1*P44</f>
        <v>50</v>
      </c>
      <c r="Z44" s="2">
        <f>0.5*P44</f>
        <v>25</v>
      </c>
      <c r="AB44" s="13">
        <v>268</v>
      </c>
      <c r="AC44" s="3">
        <v>10.8</v>
      </c>
      <c r="AD44" s="3">
        <v>228</v>
      </c>
      <c r="AE44" s="6"/>
      <c r="AH44" s="3" t="s">
        <v>37</v>
      </c>
    </row>
    <row r="45" spans="1:35" x14ac:dyDescent="0.25">
      <c r="A45" s="2" t="s">
        <v>445</v>
      </c>
      <c r="B45" s="2" t="s">
        <v>445</v>
      </c>
      <c r="C45" s="2" t="s">
        <v>105</v>
      </c>
      <c r="E45" s="2" t="s">
        <v>434</v>
      </c>
      <c r="F45" s="2" t="s">
        <v>56</v>
      </c>
      <c r="G45" s="2" t="s">
        <v>35</v>
      </c>
      <c r="H45" s="2" t="s">
        <v>108</v>
      </c>
      <c r="I45" s="2" t="s">
        <v>34</v>
      </c>
      <c r="J45" s="2" t="s">
        <v>36</v>
      </c>
      <c r="N45" s="2">
        <v>355</v>
      </c>
      <c r="O45" s="2">
        <v>180</v>
      </c>
      <c r="P45" s="2">
        <v>26</v>
      </c>
      <c r="Q45" s="2">
        <v>4.2</v>
      </c>
      <c r="R45" s="2">
        <v>3.65</v>
      </c>
      <c r="S45" s="2">
        <v>2.7</v>
      </c>
      <c r="T45" s="2">
        <f>0.2*P45</f>
        <v>5.2</v>
      </c>
      <c r="U45" s="2">
        <f>1*P45</f>
        <v>26</v>
      </c>
      <c r="W45" s="2">
        <v>550</v>
      </c>
      <c r="Y45" s="2">
        <f>1*P45</f>
        <v>26</v>
      </c>
      <c r="Z45" s="2">
        <f>0.2*P45</f>
        <v>5.2</v>
      </c>
      <c r="AB45" s="13">
        <v>227</v>
      </c>
      <c r="AC45" s="3">
        <v>7.5</v>
      </c>
      <c r="AD45" s="3">
        <v>161</v>
      </c>
      <c r="AE45" s="6"/>
      <c r="AF45" s="3">
        <v>2016</v>
      </c>
      <c r="AH45" s="3" t="s">
        <v>37</v>
      </c>
    </row>
    <row r="46" spans="1:35" x14ac:dyDescent="0.25">
      <c r="A46" s="2" t="s">
        <v>446</v>
      </c>
      <c r="B46" s="2" t="s">
        <v>446</v>
      </c>
      <c r="C46" s="2" t="s">
        <v>105</v>
      </c>
      <c r="E46" s="2" t="s">
        <v>434</v>
      </c>
      <c r="F46" s="2" t="s">
        <v>56</v>
      </c>
      <c r="G46" s="2" t="s">
        <v>35</v>
      </c>
      <c r="H46" s="2" t="s">
        <v>109</v>
      </c>
      <c r="I46" s="2" t="s">
        <v>34</v>
      </c>
      <c r="J46" s="2" t="s">
        <v>36</v>
      </c>
      <c r="L46" s="3">
        <v>2500</v>
      </c>
      <c r="M46" s="3">
        <v>80</v>
      </c>
      <c r="N46" s="8"/>
      <c r="P46" s="2">
        <v>32</v>
      </c>
      <c r="Q46" s="2">
        <v>4.2</v>
      </c>
      <c r="R46" s="2">
        <v>3.65</v>
      </c>
      <c r="S46" s="2">
        <v>2.7</v>
      </c>
      <c r="T46" s="2">
        <f>1*P46</f>
        <v>32</v>
      </c>
      <c r="U46" s="2">
        <f>6*P46</f>
        <v>192</v>
      </c>
      <c r="W46" s="2">
        <v>561</v>
      </c>
      <c r="Y46" s="2">
        <f>2*P46</f>
        <v>64</v>
      </c>
      <c r="Z46" s="2">
        <f>1*P46</f>
        <v>32</v>
      </c>
      <c r="AB46" s="13">
        <v>227</v>
      </c>
      <c r="AC46" s="3">
        <v>7.5</v>
      </c>
      <c r="AD46" s="3">
        <v>161</v>
      </c>
      <c r="AE46" s="6"/>
      <c r="AH46" s="3" t="s">
        <v>37</v>
      </c>
    </row>
    <row r="47" spans="1:35" x14ac:dyDescent="0.25">
      <c r="A47" s="2" t="s">
        <v>443</v>
      </c>
      <c r="B47" s="2" t="s">
        <v>443</v>
      </c>
      <c r="C47" s="2" t="s">
        <v>105</v>
      </c>
      <c r="E47" s="2" t="s">
        <v>436</v>
      </c>
      <c r="F47" s="2" t="s">
        <v>41</v>
      </c>
      <c r="G47" s="2" t="s">
        <v>35</v>
      </c>
      <c r="H47" s="2" t="s">
        <v>57</v>
      </c>
      <c r="I47" s="2" t="s">
        <v>34</v>
      </c>
      <c r="J47" s="2" t="s">
        <v>36</v>
      </c>
      <c r="L47" s="3">
        <v>3000</v>
      </c>
      <c r="M47" s="3">
        <v>90</v>
      </c>
      <c r="N47" s="2">
        <v>247</v>
      </c>
      <c r="O47" s="2">
        <v>131</v>
      </c>
      <c r="P47" s="2">
        <v>19.600000000000001</v>
      </c>
      <c r="Q47" s="2">
        <v>3.65</v>
      </c>
      <c r="R47" s="2">
        <v>3.3</v>
      </c>
      <c r="S47" s="2">
        <v>2.5</v>
      </c>
      <c r="T47" s="2">
        <f>0.2*P47</f>
        <v>3.9200000000000004</v>
      </c>
      <c r="U47" s="2">
        <v>360</v>
      </c>
      <c r="V47" s="14">
        <v>2</v>
      </c>
      <c r="W47" s="2">
        <v>496</v>
      </c>
      <c r="Y47" s="2">
        <v>300</v>
      </c>
      <c r="Z47" s="2">
        <f>0.2*P47</f>
        <v>3.9200000000000004</v>
      </c>
      <c r="AA47" s="14">
        <v>1</v>
      </c>
      <c r="AB47" s="13">
        <v>227</v>
      </c>
      <c r="AC47" s="3">
        <v>7.5</v>
      </c>
      <c r="AD47" s="3">
        <v>161</v>
      </c>
      <c r="AE47" s="6"/>
      <c r="AH47" s="3" t="s">
        <v>37</v>
      </c>
    </row>
    <row r="48" spans="1:35" x14ac:dyDescent="0.25">
      <c r="A48" s="2" t="s">
        <v>458</v>
      </c>
      <c r="B48" s="2" t="s">
        <v>458</v>
      </c>
      <c r="C48" s="2" t="s">
        <v>110</v>
      </c>
      <c r="E48" s="2" t="s">
        <v>436</v>
      </c>
      <c r="F48" s="2" t="s">
        <v>41</v>
      </c>
      <c r="G48" s="2" t="s">
        <v>282</v>
      </c>
      <c r="H48" s="2" t="s">
        <v>111</v>
      </c>
      <c r="I48" s="2" t="s">
        <v>34</v>
      </c>
      <c r="J48" s="2" t="s">
        <v>55</v>
      </c>
      <c r="N48" s="8"/>
      <c r="P48" s="2">
        <v>50</v>
      </c>
      <c r="Q48" s="2">
        <v>3.65</v>
      </c>
      <c r="R48" s="2">
        <v>3.2</v>
      </c>
      <c r="S48" s="2">
        <v>2.5</v>
      </c>
      <c r="T48" s="2">
        <f>0.2*P48</f>
        <v>10</v>
      </c>
      <c r="W48" s="2">
        <v>1550</v>
      </c>
      <c r="Z48" s="2">
        <f>0.2*P48</f>
        <v>10</v>
      </c>
      <c r="AB48" s="4"/>
      <c r="AC48" s="3">
        <v>380</v>
      </c>
      <c r="AD48" s="4"/>
      <c r="AE48" s="6">
        <v>55</v>
      </c>
      <c r="AH48" s="3" t="s">
        <v>37</v>
      </c>
    </row>
    <row r="49" spans="1:35" x14ac:dyDescent="0.25">
      <c r="A49" s="2" t="s">
        <v>460</v>
      </c>
      <c r="B49" s="2" t="s">
        <v>460</v>
      </c>
      <c r="C49" s="2" t="s">
        <v>112</v>
      </c>
      <c r="E49" s="2" t="s">
        <v>434</v>
      </c>
      <c r="F49" s="2" t="s">
        <v>433</v>
      </c>
      <c r="G49" s="2" t="s">
        <v>282</v>
      </c>
      <c r="H49" s="2" t="s">
        <v>181</v>
      </c>
      <c r="I49" s="2" t="s">
        <v>34</v>
      </c>
      <c r="J49" s="2" t="s">
        <v>55</v>
      </c>
      <c r="L49" s="3">
        <v>1000</v>
      </c>
      <c r="M49" s="3">
        <v>80</v>
      </c>
      <c r="N49" s="8"/>
      <c r="P49" s="2">
        <v>4.8</v>
      </c>
      <c r="Q49" s="2">
        <v>4.2</v>
      </c>
      <c r="R49" s="2">
        <v>3.6</v>
      </c>
      <c r="S49" s="2">
        <v>2.5</v>
      </c>
      <c r="T49" s="2">
        <f>0.2*P49</f>
        <v>0.96</v>
      </c>
      <c r="U49" s="2">
        <f>3*P49</f>
        <v>14.399999999999999</v>
      </c>
      <c r="V49" s="14">
        <f>T49/P49</f>
        <v>0.2</v>
      </c>
      <c r="W49" s="2">
        <v>70</v>
      </c>
      <c r="Y49" s="2">
        <f>1*P49</f>
        <v>4.8</v>
      </c>
      <c r="Z49" s="2">
        <f>0.2*P49</f>
        <v>0.96</v>
      </c>
      <c r="AA49" s="14">
        <f>Z49/P49</f>
        <v>0.2</v>
      </c>
      <c r="AB49" s="4"/>
      <c r="AC49" s="3">
        <v>70</v>
      </c>
      <c r="AD49" s="4"/>
      <c r="AE49" s="6">
        <v>21</v>
      </c>
      <c r="AH49" s="3" t="s">
        <v>37</v>
      </c>
    </row>
    <row r="50" spans="1:35" x14ac:dyDescent="0.25">
      <c r="A50" s="2" t="s">
        <v>459</v>
      </c>
      <c r="B50" s="2" t="s">
        <v>459</v>
      </c>
      <c r="C50" s="2" t="s">
        <v>112</v>
      </c>
      <c r="E50" s="2" t="s">
        <v>434</v>
      </c>
      <c r="F50" s="2" t="s">
        <v>56</v>
      </c>
      <c r="G50" s="2" t="s">
        <v>282</v>
      </c>
      <c r="H50" s="2" t="s">
        <v>113</v>
      </c>
      <c r="I50" s="2" t="s">
        <v>34</v>
      </c>
      <c r="J50" s="2" t="s">
        <v>55</v>
      </c>
      <c r="L50" s="3">
        <v>1000</v>
      </c>
      <c r="M50" s="3">
        <v>80</v>
      </c>
      <c r="N50" s="8"/>
      <c r="P50" s="2">
        <v>5</v>
      </c>
      <c r="Q50" s="2">
        <v>4.2</v>
      </c>
      <c r="R50" s="2">
        <v>3.6</v>
      </c>
      <c r="S50" s="2">
        <v>2.5</v>
      </c>
      <c r="T50" s="2">
        <f>0.5*P50</f>
        <v>2.5</v>
      </c>
      <c r="U50" s="2">
        <f>2*P50</f>
        <v>10</v>
      </c>
      <c r="W50" s="2">
        <v>95</v>
      </c>
      <c r="Y50" s="2">
        <f>1*P50</f>
        <v>5</v>
      </c>
      <c r="Z50" s="2">
        <f>0.5*P50</f>
        <v>2.5</v>
      </c>
      <c r="AB50" s="4"/>
      <c r="AC50" s="3">
        <v>65</v>
      </c>
      <c r="AD50" s="4"/>
      <c r="AE50" s="6">
        <v>26</v>
      </c>
      <c r="AH50" s="3" t="s">
        <v>37</v>
      </c>
    </row>
    <row r="51" spans="1:35" x14ac:dyDescent="0.25">
      <c r="A51" s="2" t="s">
        <v>597</v>
      </c>
      <c r="B51" s="2" t="s">
        <v>597</v>
      </c>
      <c r="C51" s="2" t="s">
        <v>60</v>
      </c>
      <c r="E51" s="2" t="s">
        <v>434</v>
      </c>
      <c r="F51" s="2" t="s">
        <v>56</v>
      </c>
      <c r="G51" s="2" t="s">
        <v>35</v>
      </c>
      <c r="H51" s="2" t="s">
        <v>42</v>
      </c>
      <c r="I51" s="2" t="s">
        <v>34</v>
      </c>
      <c r="J51" s="2" t="s">
        <v>36</v>
      </c>
      <c r="L51" s="3">
        <v>4000</v>
      </c>
      <c r="M51" s="3">
        <v>80</v>
      </c>
      <c r="N51" s="2">
        <v>319</v>
      </c>
      <c r="O51" s="2">
        <v>169</v>
      </c>
      <c r="P51" s="2">
        <v>53</v>
      </c>
      <c r="Q51" s="2">
        <v>4.2</v>
      </c>
      <c r="R51" s="2">
        <v>3.7</v>
      </c>
      <c r="S51" s="2">
        <v>2.7</v>
      </c>
      <c r="T51" s="2">
        <f>P51*0.2</f>
        <v>10.600000000000001</v>
      </c>
      <c r="U51" s="2">
        <f>5*P51</f>
        <v>265</v>
      </c>
      <c r="V51" s="14">
        <v>1</v>
      </c>
      <c r="W51" s="2">
        <v>1160</v>
      </c>
      <c r="Y51" s="2">
        <v>106</v>
      </c>
      <c r="Z51" s="2">
        <f>P51*0.2</f>
        <v>10.600000000000001</v>
      </c>
      <c r="AA51" s="14">
        <v>1</v>
      </c>
      <c r="AB51" s="13">
        <v>227</v>
      </c>
      <c r="AC51" s="3">
        <v>12</v>
      </c>
      <c r="AD51" s="3">
        <v>226</v>
      </c>
      <c r="AE51" s="6"/>
      <c r="AF51" s="3">
        <v>2016</v>
      </c>
      <c r="AG51" s="3" t="s">
        <v>37</v>
      </c>
      <c r="AH51" s="3" t="s">
        <v>37</v>
      </c>
    </row>
    <row r="52" spans="1:35" x14ac:dyDescent="0.25">
      <c r="A52" s="2" t="s">
        <v>472</v>
      </c>
      <c r="B52" s="2" t="s">
        <v>472</v>
      </c>
      <c r="C52" s="2" t="s">
        <v>74</v>
      </c>
      <c r="E52" s="2" t="s">
        <v>436</v>
      </c>
      <c r="F52" s="2" t="s">
        <v>41</v>
      </c>
      <c r="G52" s="2" t="s">
        <v>36</v>
      </c>
      <c r="H52" s="2" t="s">
        <v>114</v>
      </c>
      <c r="I52" s="2" t="s">
        <v>34</v>
      </c>
      <c r="J52" s="2" t="s">
        <v>36</v>
      </c>
      <c r="N52" s="8"/>
      <c r="P52" s="2">
        <v>100</v>
      </c>
      <c r="Q52" s="2">
        <v>3.65</v>
      </c>
      <c r="R52" s="2">
        <v>3.2</v>
      </c>
      <c r="S52" s="2">
        <v>2.5</v>
      </c>
      <c r="T52" s="2">
        <f>0.5*P52</f>
        <v>50</v>
      </c>
      <c r="U52" s="2">
        <f>1*P52</f>
        <v>100</v>
      </c>
      <c r="W52" s="2">
        <v>2270</v>
      </c>
      <c r="Y52" s="2">
        <f>1*P52</f>
        <v>100</v>
      </c>
      <c r="Z52" s="2">
        <f>0.5*P52</f>
        <v>50</v>
      </c>
      <c r="AB52" s="13">
        <v>200</v>
      </c>
      <c r="AC52" s="4">
        <v>33</v>
      </c>
      <c r="AD52" s="4">
        <v>172</v>
      </c>
      <c r="AE52" s="6"/>
      <c r="AH52" s="3" t="s">
        <v>37</v>
      </c>
    </row>
    <row r="53" spans="1:35" x14ac:dyDescent="0.25">
      <c r="A53" s="2" t="s">
        <v>473</v>
      </c>
      <c r="B53" s="2" t="s">
        <v>473</v>
      </c>
      <c r="C53" s="2" t="s">
        <v>74</v>
      </c>
      <c r="E53" s="2" t="s">
        <v>436</v>
      </c>
      <c r="F53" s="2" t="s">
        <v>41</v>
      </c>
      <c r="G53" s="2" t="s">
        <v>36</v>
      </c>
      <c r="H53" s="2" t="s">
        <v>115</v>
      </c>
      <c r="I53" s="2" t="s">
        <v>34</v>
      </c>
      <c r="J53" s="2" t="s">
        <v>36</v>
      </c>
      <c r="N53" s="8"/>
      <c r="P53" s="2">
        <v>120</v>
      </c>
      <c r="Q53" s="2">
        <v>3.65</v>
      </c>
      <c r="R53" s="2">
        <v>3.2</v>
      </c>
      <c r="S53" s="2">
        <v>2.5</v>
      </c>
      <c r="T53" s="2">
        <f>0.2*P53</f>
        <v>24</v>
      </c>
      <c r="U53" s="2">
        <f>2*P53</f>
        <v>240</v>
      </c>
      <c r="W53" s="2">
        <v>2840</v>
      </c>
      <c r="Y53" s="2">
        <f>1*P53</f>
        <v>120</v>
      </c>
      <c r="Z53" s="2">
        <f>0.5*P53</f>
        <v>60</v>
      </c>
      <c r="AB53" s="13">
        <v>174</v>
      </c>
      <c r="AC53" s="6">
        <v>48</v>
      </c>
      <c r="AD53" s="6">
        <v>172</v>
      </c>
      <c r="AE53" s="6"/>
      <c r="AH53" s="3" t="s">
        <v>37</v>
      </c>
    </row>
    <row r="54" spans="1:35" x14ac:dyDescent="0.25">
      <c r="A54" s="2" t="s">
        <v>474</v>
      </c>
      <c r="B54" s="2" t="s">
        <v>474</v>
      </c>
      <c r="C54" s="2" t="s">
        <v>74</v>
      </c>
      <c r="E54" s="2" t="s">
        <v>436</v>
      </c>
      <c r="F54" s="2" t="s">
        <v>41</v>
      </c>
      <c r="G54" s="2" t="s">
        <v>36</v>
      </c>
      <c r="H54" s="2" t="s">
        <v>116</v>
      </c>
      <c r="I54" s="2" t="s">
        <v>34</v>
      </c>
      <c r="J54" s="2" t="s">
        <v>36</v>
      </c>
      <c r="L54" s="3">
        <v>12000</v>
      </c>
      <c r="M54" s="3">
        <v>80</v>
      </c>
      <c r="N54" s="8"/>
      <c r="P54" s="2">
        <v>280</v>
      </c>
      <c r="Q54" s="2">
        <v>3.65</v>
      </c>
      <c r="R54" s="2">
        <v>3.2</v>
      </c>
      <c r="S54" s="2">
        <v>2.5</v>
      </c>
      <c r="T54" s="2">
        <f>0.2*P54</f>
        <v>56</v>
      </c>
      <c r="U54" s="2">
        <f>2*P54</f>
        <v>560</v>
      </c>
      <c r="W54" s="2">
        <v>5340</v>
      </c>
      <c r="Y54" s="2">
        <f>1*P54</f>
        <v>280</v>
      </c>
      <c r="Z54" s="2">
        <f>0.5*P54</f>
        <v>140</v>
      </c>
      <c r="AB54" s="13">
        <v>208</v>
      </c>
      <c r="AC54" s="6">
        <v>72</v>
      </c>
      <c r="AD54" s="6">
        <v>174</v>
      </c>
      <c r="AE54" s="6"/>
      <c r="AH54" s="3" t="s">
        <v>37</v>
      </c>
    </row>
    <row r="55" spans="1:35" x14ac:dyDescent="0.25">
      <c r="A55" s="2" t="s">
        <v>475</v>
      </c>
      <c r="B55" s="2" t="s">
        <v>475</v>
      </c>
      <c r="C55" s="2" t="s">
        <v>74</v>
      </c>
      <c r="E55" s="2" t="s">
        <v>434</v>
      </c>
      <c r="F55" s="2" t="s">
        <v>117</v>
      </c>
      <c r="G55" s="2" t="s">
        <v>36</v>
      </c>
      <c r="H55" s="2" t="s">
        <v>118</v>
      </c>
      <c r="I55" s="2" t="s">
        <v>34</v>
      </c>
      <c r="J55" s="2" t="s">
        <v>36</v>
      </c>
      <c r="L55" s="3">
        <v>3000</v>
      </c>
      <c r="M55" s="3">
        <v>80</v>
      </c>
      <c r="N55" s="8"/>
      <c r="P55" s="2">
        <v>50</v>
      </c>
      <c r="Q55" s="2">
        <v>4.2</v>
      </c>
      <c r="R55" s="2">
        <v>3.65</v>
      </c>
      <c r="S55" s="2">
        <v>3</v>
      </c>
      <c r="T55" s="2">
        <f>0.2*P55</f>
        <v>10</v>
      </c>
      <c r="U55" s="2">
        <f>2*P55</f>
        <v>100</v>
      </c>
      <c r="W55" s="2">
        <v>850</v>
      </c>
      <c r="Y55" s="2">
        <f>1*P55</f>
        <v>50</v>
      </c>
      <c r="Z55" s="2">
        <f>0.5*P55</f>
        <v>25</v>
      </c>
      <c r="AB55" s="13">
        <v>148</v>
      </c>
      <c r="AC55" s="6">
        <v>27</v>
      </c>
      <c r="AD55" s="6">
        <v>98</v>
      </c>
      <c r="AE55" s="6"/>
      <c r="AH55" s="3" t="s">
        <v>37</v>
      </c>
    </row>
    <row r="56" spans="1:35" x14ac:dyDescent="0.25">
      <c r="A56" s="2" t="s">
        <v>531</v>
      </c>
      <c r="B56" s="2" t="s">
        <v>531</v>
      </c>
      <c r="C56" s="2" t="s">
        <v>119</v>
      </c>
      <c r="E56" s="2" t="s">
        <v>434</v>
      </c>
      <c r="F56" s="2" t="s">
        <v>56</v>
      </c>
      <c r="G56" s="2" t="s">
        <v>35</v>
      </c>
      <c r="H56" s="2" t="s">
        <v>120</v>
      </c>
      <c r="I56" s="2" t="s">
        <v>34</v>
      </c>
      <c r="J56" s="2" t="s">
        <v>36</v>
      </c>
      <c r="L56" s="3">
        <v>4000</v>
      </c>
      <c r="M56" s="3">
        <v>70</v>
      </c>
      <c r="N56" s="8"/>
      <c r="P56" s="2">
        <v>17.5</v>
      </c>
      <c r="Q56" s="2">
        <v>4.0999999999999996</v>
      </c>
      <c r="R56" s="2">
        <v>3.6</v>
      </c>
      <c r="S56" s="2">
        <v>2.5</v>
      </c>
      <c r="T56" s="2">
        <f>0.2*P56</f>
        <v>3.5</v>
      </c>
      <c r="U56" s="2">
        <f>1*P56</f>
        <v>17.5</v>
      </c>
      <c r="V56" s="14">
        <v>0.5</v>
      </c>
      <c r="W56" s="2">
        <v>430</v>
      </c>
      <c r="Y56" s="2">
        <f>1*P56</f>
        <v>17.5</v>
      </c>
      <c r="Z56" s="2">
        <f>0.2*P56</f>
        <v>3.5</v>
      </c>
      <c r="AA56" s="14">
        <v>0.5</v>
      </c>
      <c r="AB56" s="13">
        <v>253</v>
      </c>
      <c r="AC56" s="6">
        <v>5.8</v>
      </c>
      <c r="AD56" s="6">
        <v>172</v>
      </c>
      <c r="AE56" s="6"/>
      <c r="AF56" s="3">
        <v>2017</v>
      </c>
      <c r="AG56" s="3" t="s">
        <v>37</v>
      </c>
    </row>
    <row r="57" spans="1:35" x14ac:dyDescent="0.25">
      <c r="A57" s="2" t="s">
        <v>532</v>
      </c>
      <c r="B57" s="2" t="s">
        <v>532</v>
      </c>
      <c r="C57" s="2" t="s">
        <v>119</v>
      </c>
      <c r="E57" s="2" t="s">
        <v>434</v>
      </c>
      <c r="F57" s="2" t="s">
        <v>56</v>
      </c>
      <c r="G57" s="2" t="s">
        <v>35</v>
      </c>
      <c r="H57" s="2" t="s">
        <v>121</v>
      </c>
      <c r="I57" s="2" t="s">
        <v>34</v>
      </c>
      <c r="J57" s="2" t="s">
        <v>36</v>
      </c>
      <c r="L57" s="3">
        <v>3000</v>
      </c>
      <c r="M57" s="3">
        <v>80</v>
      </c>
      <c r="N57" s="8"/>
      <c r="P57" s="2">
        <v>17.5</v>
      </c>
      <c r="Q57" s="2">
        <v>4.2</v>
      </c>
      <c r="R57" s="2">
        <v>3.7</v>
      </c>
      <c r="S57" s="2">
        <v>2.7</v>
      </c>
      <c r="T57" s="2">
        <f>0.2*P57</f>
        <v>3.5</v>
      </c>
      <c r="U57" s="2">
        <f>3*P57</f>
        <v>52.5</v>
      </c>
      <c r="V57" s="14">
        <v>0.5</v>
      </c>
      <c r="W57" s="2">
        <v>850</v>
      </c>
      <c r="Y57" s="2">
        <f>2*P57</f>
        <v>35</v>
      </c>
      <c r="Z57" s="2">
        <f>0.2*P57</f>
        <v>3.5</v>
      </c>
      <c r="AA57" s="14">
        <v>0.5</v>
      </c>
      <c r="AB57" s="13">
        <v>253</v>
      </c>
      <c r="AC57" s="6">
        <v>5.7</v>
      </c>
      <c r="AD57" s="6">
        <v>172</v>
      </c>
      <c r="AE57" s="6"/>
      <c r="AF57" s="3">
        <v>2018</v>
      </c>
      <c r="AG57" s="3" t="s">
        <v>37</v>
      </c>
    </row>
    <row r="58" spans="1:35" x14ac:dyDescent="0.25">
      <c r="A58" s="2" t="s">
        <v>533</v>
      </c>
      <c r="B58" s="2" t="s">
        <v>533</v>
      </c>
      <c r="C58" s="2" t="s">
        <v>119</v>
      </c>
      <c r="E58" s="2" t="s">
        <v>434</v>
      </c>
      <c r="F58" s="2" t="s">
        <v>56</v>
      </c>
      <c r="G58" s="2" t="s">
        <v>35</v>
      </c>
      <c r="H58" s="2" t="s">
        <v>122</v>
      </c>
      <c r="I58" s="2" t="s">
        <v>34</v>
      </c>
      <c r="J58" s="2" t="s">
        <v>36</v>
      </c>
      <c r="L58" s="3">
        <v>4000</v>
      </c>
      <c r="M58" s="3">
        <v>70</v>
      </c>
      <c r="N58" s="8"/>
      <c r="P58" s="2">
        <v>16</v>
      </c>
      <c r="Q58" s="2">
        <v>4.0999999999999996</v>
      </c>
      <c r="R58" s="2">
        <v>3.65</v>
      </c>
      <c r="S58" s="2">
        <v>2.5</v>
      </c>
      <c r="T58" s="2">
        <f>0.5*P58</f>
        <v>8</v>
      </c>
      <c r="U58" s="2">
        <f>1*P58</f>
        <v>16</v>
      </c>
      <c r="V58" s="14">
        <v>0.5</v>
      </c>
      <c r="W58" s="2">
        <v>430</v>
      </c>
      <c r="Y58" s="2">
        <f>1*P58</f>
        <v>16</v>
      </c>
      <c r="Z58" s="2">
        <f>0.5*P58</f>
        <v>8</v>
      </c>
      <c r="AA58" s="14">
        <v>0.5</v>
      </c>
      <c r="AB58" s="13">
        <v>253</v>
      </c>
      <c r="AC58" s="6">
        <v>5.9</v>
      </c>
      <c r="AD58" s="6">
        <v>172</v>
      </c>
      <c r="AE58" s="6"/>
      <c r="AF58" s="3">
        <v>2017</v>
      </c>
      <c r="AG58" s="3" t="s">
        <v>37</v>
      </c>
    </row>
    <row r="59" spans="1:35" x14ac:dyDescent="0.25">
      <c r="A59" s="2" t="s">
        <v>535</v>
      </c>
      <c r="B59" s="2" t="s">
        <v>535</v>
      </c>
      <c r="C59" s="2" t="s">
        <v>123</v>
      </c>
      <c r="E59" s="2" t="s">
        <v>434</v>
      </c>
      <c r="F59" s="2" t="s">
        <v>438</v>
      </c>
      <c r="G59" s="2" t="s">
        <v>35</v>
      </c>
      <c r="H59" s="2" t="s">
        <v>124</v>
      </c>
      <c r="I59" s="2" t="s">
        <v>34</v>
      </c>
      <c r="J59" s="2" t="s">
        <v>36</v>
      </c>
      <c r="L59" s="3">
        <v>4000</v>
      </c>
      <c r="M59" s="3">
        <v>80</v>
      </c>
      <c r="N59" s="8"/>
      <c r="P59" s="2">
        <v>17.5</v>
      </c>
      <c r="Q59" s="2">
        <v>4.0999999999999996</v>
      </c>
      <c r="R59" s="2">
        <v>3.65</v>
      </c>
      <c r="S59" s="2">
        <v>2.5</v>
      </c>
      <c r="T59" s="2">
        <f>1/3*P59</f>
        <v>5.833333333333333</v>
      </c>
      <c r="U59" s="2">
        <f>3*P59</f>
        <v>52.5</v>
      </c>
      <c r="V59" s="14">
        <v>1</v>
      </c>
      <c r="W59" s="2">
        <v>430</v>
      </c>
      <c r="Y59" s="2">
        <f>2*P59</f>
        <v>35</v>
      </c>
      <c r="Z59" s="2">
        <f>1/3*P59</f>
        <v>5.833333333333333</v>
      </c>
      <c r="AA59" s="14">
        <v>1</v>
      </c>
      <c r="AB59" s="13">
        <v>253</v>
      </c>
      <c r="AC59" s="6">
        <v>5.8</v>
      </c>
      <c r="AD59" s="6">
        <v>172</v>
      </c>
      <c r="AE59" s="6"/>
      <c r="AG59" s="3" t="s">
        <v>75</v>
      </c>
    </row>
    <row r="60" spans="1:35" x14ac:dyDescent="0.25">
      <c r="A60" s="2" t="s">
        <v>536</v>
      </c>
      <c r="B60" s="2" t="s">
        <v>536</v>
      </c>
      <c r="C60" s="2" t="s">
        <v>123</v>
      </c>
      <c r="E60" s="2" t="s">
        <v>434</v>
      </c>
      <c r="F60" s="2" t="s">
        <v>438</v>
      </c>
      <c r="G60" s="2" t="s">
        <v>35</v>
      </c>
      <c r="H60" s="2" t="s">
        <v>125</v>
      </c>
      <c r="I60" s="2" t="s">
        <v>34</v>
      </c>
      <c r="J60" s="2" t="s">
        <v>36</v>
      </c>
      <c r="L60" s="3">
        <v>2500</v>
      </c>
      <c r="M60" s="3">
        <v>80</v>
      </c>
      <c r="N60" s="8"/>
      <c r="P60" s="2">
        <v>23</v>
      </c>
      <c r="Q60" s="2">
        <v>4.2</v>
      </c>
      <c r="R60" s="2">
        <v>3.7</v>
      </c>
      <c r="S60" s="2">
        <v>2.7</v>
      </c>
      <c r="T60" s="2">
        <f>1/2*P60</f>
        <v>11.5</v>
      </c>
      <c r="U60" s="2">
        <f>5*P60</f>
        <v>115</v>
      </c>
      <c r="V60" s="14">
        <v>1</v>
      </c>
      <c r="W60" s="2">
        <v>470</v>
      </c>
      <c r="Y60" s="2">
        <f>3*P60</f>
        <v>69</v>
      </c>
      <c r="Z60" s="2">
        <f>1/2*P60</f>
        <v>11.5</v>
      </c>
      <c r="AA60" s="14">
        <v>1</v>
      </c>
      <c r="AB60" s="13">
        <v>253</v>
      </c>
      <c r="AC60" s="6">
        <v>5.8</v>
      </c>
      <c r="AD60" s="6">
        <v>172</v>
      </c>
      <c r="AE60" s="6"/>
      <c r="AG60" s="3" t="s">
        <v>75</v>
      </c>
    </row>
    <row r="61" spans="1:35" x14ac:dyDescent="0.25">
      <c r="A61" s="2" t="s">
        <v>537</v>
      </c>
      <c r="B61" s="2" t="s">
        <v>537</v>
      </c>
      <c r="C61" s="2" t="s">
        <v>123</v>
      </c>
      <c r="E61" s="2" t="s">
        <v>434</v>
      </c>
      <c r="F61" s="2" t="s">
        <v>438</v>
      </c>
      <c r="G61" s="2" t="s">
        <v>35</v>
      </c>
      <c r="H61" s="2" t="s">
        <v>126</v>
      </c>
      <c r="I61" s="2" t="s">
        <v>34</v>
      </c>
      <c r="J61" s="2" t="s">
        <v>36</v>
      </c>
      <c r="L61" s="3">
        <v>4000</v>
      </c>
      <c r="M61" s="3">
        <v>80</v>
      </c>
      <c r="N61" s="8"/>
      <c r="P61" s="2">
        <v>22</v>
      </c>
      <c r="Q61" s="2">
        <v>4.2</v>
      </c>
      <c r="R61" s="2">
        <v>3.75</v>
      </c>
      <c r="S61" s="2">
        <v>2.7</v>
      </c>
      <c r="T61" s="2">
        <f>1/2*P61</f>
        <v>11</v>
      </c>
      <c r="U61" s="2">
        <f>5*P61</f>
        <v>110</v>
      </c>
      <c r="V61" s="14">
        <v>1</v>
      </c>
      <c r="W61" s="2">
        <v>480</v>
      </c>
      <c r="Y61" s="2">
        <f>3*P61</f>
        <v>66</v>
      </c>
      <c r="Z61" s="2">
        <f>1/2*P61</f>
        <v>11</v>
      </c>
      <c r="AA61" s="14">
        <v>1</v>
      </c>
      <c r="AB61" s="13">
        <v>253</v>
      </c>
      <c r="AC61" s="6">
        <v>5.8</v>
      </c>
      <c r="AD61" s="6">
        <v>172</v>
      </c>
      <c r="AE61" s="6"/>
      <c r="AG61" s="3" t="s">
        <v>75</v>
      </c>
    </row>
    <row r="62" spans="1:35" x14ac:dyDescent="0.25">
      <c r="A62" s="2" t="s">
        <v>598</v>
      </c>
      <c r="B62" s="2" t="s">
        <v>598</v>
      </c>
      <c r="C62" s="2" t="s">
        <v>60</v>
      </c>
      <c r="E62" s="2" t="s">
        <v>434</v>
      </c>
      <c r="F62" s="2" t="s">
        <v>56</v>
      </c>
      <c r="G62" s="2" t="s">
        <v>35</v>
      </c>
      <c r="H62" s="2" t="s">
        <v>64</v>
      </c>
      <c r="I62" s="2" t="s">
        <v>34</v>
      </c>
      <c r="J62" s="2" t="s">
        <v>36</v>
      </c>
      <c r="L62" s="3">
        <v>6000</v>
      </c>
      <c r="M62" s="3">
        <v>70</v>
      </c>
      <c r="N62" s="2">
        <v>463</v>
      </c>
      <c r="O62" s="2">
        <v>195</v>
      </c>
      <c r="P62" s="2">
        <v>60</v>
      </c>
      <c r="Q62" s="2">
        <v>4.2</v>
      </c>
      <c r="R62" s="2">
        <v>3.68</v>
      </c>
      <c r="S62" s="2">
        <v>2.7</v>
      </c>
      <c r="T62" s="2">
        <f>P62*0.2</f>
        <v>12</v>
      </c>
      <c r="U62" s="2">
        <f>3*P62</f>
        <v>180</v>
      </c>
      <c r="V62" s="14">
        <v>1</v>
      </c>
      <c r="W62" s="2">
        <v>1140</v>
      </c>
      <c r="Y62" s="2">
        <v>120</v>
      </c>
      <c r="Z62" s="2">
        <f>P62*0.2</f>
        <v>12</v>
      </c>
      <c r="AA62" s="14">
        <v>1</v>
      </c>
      <c r="AB62" s="13">
        <v>227</v>
      </c>
      <c r="AC62" s="25">
        <v>12</v>
      </c>
      <c r="AD62" s="25">
        <v>226</v>
      </c>
      <c r="AE62" s="6"/>
      <c r="AF62" s="3">
        <v>2020</v>
      </c>
      <c r="AG62" s="3" t="s">
        <v>37</v>
      </c>
      <c r="AH62" s="3" t="s">
        <v>37</v>
      </c>
      <c r="AI62" s="3" t="s">
        <v>171</v>
      </c>
    </row>
    <row r="63" spans="1:35" x14ac:dyDescent="0.25">
      <c r="A63" s="2" t="s">
        <v>539</v>
      </c>
      <c r="B63" s="2" t="s">
        <v>539</v>
      </c>
      <c r="C63" s="2" t="s">
        <v>123</v>
      </c>
      <c r="E63" s="2" t="s">
        <v>434</v>
      </c>
      <c r="F63" s="2" t="s">
        <v>438</v>
      </c>
      <c r="G63" s="2" t="s">
        <v>35</v>
      </c>
      <c r="H63" s="2" t="s">
        <v>127</v>
      </c>
      <c r="I63" s="2" t="s">
        <v>34</v>
      </c>
      <c r="J63" s="2" t="s">
        <v>36</v>
      </c>
      <c r="L63" s="3">
        <v>4000</v>
      </c>
      <c r="M63" s="3">
        <v>80</v>
      </c>
      <c r="N63" s="8"/>
      <c r="P63" s="2">
        <v>25</v>
      </c>
      <c r="Q63" s="2">
        <v>4.2</v>
      </c>
      <c r="R63" s="2">
        <v>3.7</v>
      </c>
      <c r="S63" s="2">
        <v>2.7</v>
      </c>
      <c r="T63" s="2">
        <v>8.3000000000000007</v>
      </c>
      <c r="U63" s="2">
        <f>3*P63</f>
        <v>75</v>
      </c>
      <c r="V63" s="14">
        <v>1</v>
      </c>
      <c r="W63" s="2">
        <v>480</v>
      </c>
      <c r="Y63" s="2">
        <f>2*P63</f>
        <v>50</v>
      </c>
      <c r="Z63" s="2">
        <v>8.3000000000000007</v>
      </c>
      <c r="AA63" s="14">
        <v>1</v>
      </c>
      <c r="AB63" s="13">
        <v>253</v>
      </c>
      <c r="AC63" s="6">
        <v>5.8</v>
      </c>
      <c r="AD63" s="6">
        <v>172</v>
      </c>
      <c r="AE63" s="6"/>
      <c r="AG63" s="3" t="s">
        <v>75</v>
      </c>
    </row>
    <row r="64" spans="1:35" x14ac:dyDescent="0.25">
      <c r="A64" s="2" t="s">
        <v>538</v>
      </c>
      <c r="B64" s="2" t="s">
        <v>538</v>
      </c>
      <c r="C64" s="2" t="s">
        <v>123</v>
      </c>
      <c r="E64" s="2" t="s">
        <v>434</v>
      </c>
      <c r="F64" s="2" t="s">
        <v>117</v>
      </c>
      <c r="G64" s="2" t="s">
        <v>35</v>
      </c>
      <c r="H64" s="2" t="s">
        <v>128</v>
      </c>
      <c r="I64" s="2" t="s">
        <v>34</v>
      </c>
      <c r="J64" s="2" t="s">
        <v>36</v>
      </c>
      <c r="L64" s="3">
        <v>4000</v>
      </c>
      <c r="M64" s="3">
        <v>80</v>
      </c>
      <c r="N64" s="8"/>
      <c r="P64" s="2">
        <v>25</v>
      </c>
      <c r="Q64" s="2">
        <v>4.2</v>
      </c>
      <c r="R64" s="2">
        <v>3.7</v>
      </c>
      <c r="S64" s="2">
        <v>2.7</v>
      </c>
      <c r="T64" s="2">
        <v>10</v>
      </c>
      <c r="U64" s="2">
        <f>2*P64</f>
        <v>50</v>
      </c>
      <c r="V64" s="14">
        <v>1</v>
      </c>
      <c r="W64" s="2">
        <v>520</v>
      </c>
      <c r="Y64" s="2">
        <f>1*P64</f>
        <v>25</v>
      </c>
      <c r="Z64" s="2">
        <v>10</v>
      </c>
      <c r="AA64" s="14">
        <v>1</v>
      </c>
      <c r="AB64" s="13">
        <v>253</v>
      </c>
      <c r="AC64" s="6">
        <v>5.8</v>
      </c>
      <c r="AD64" s="6">
        <v>172</v>
      </c>
      <c r="AE64" s="6"/>
      <c r="AG64" s="3" t="s">
        <v>75</v>
      </c>
    </row>
    <row r="65" spans="1:35" x14ac:dyDescent="0.25">
      <c r="A65" s="2" t="s">
        <v>540</v>
      </c>
      <c r="B65" s="2" t="s">
        <v>540</v>
      </c>
      <c r="C65" s="2" t="s">
        <v>123</v>
      </c>
      <c r="E65" s="2" t="s">
        <v>434</v>
      </c>
      <c r="F65" s="2" t="s">
        <v>438</v>
      </c>
      <c r="G65" s="2" t="s">
        <v>35</v>
      </c>
      <c r="H65" s="2" t="s">
        <v>129</v>
      </c>
      <c r="I65" s="2" t="s">
        <v>34</v>
      </c>
      <c r="J65" s="2" t="s">
        <v>36</v>
      </c>
      <c r="L65" s="3">
        <v>4000</v>
      </c>
      <c r="M65" s="3">
        <v>90</v>
      </c>
      <c r="N65" s="8"/>
      <c r="P65" s="2">
        <v>16</v>
      </c>
      <c r="Q65" s="2">
        <v>4.0999999999999996</v>
      </c>
      <c r="R65" s="2">
        <v>3.65</v>
      </c>
      <c r="S65" s="2">
        <v>2.5</v>
      </c>
      <c r="T65" s="2">
        <f>1/3*P65</f>
        <v>5.333333333333333</v>
      </c>
      <c r="U65" s="2">
        <f>5*P65</f>
        <v>80</v>
      </c>
      <c r="V65" s="14">
        <v>1</v>
      </c>
      <c r="W65" s="2">
        <v>430</v>
      </c>
      <c r="Y65" s="2">
        <f>5*P65</f>
        <v>80</v>
      </c>
      <c r="Z65" s="2">
        <f>1/3*P65</f>
        <v>5.333333333333333</v>
      </c>
      <c r="AA65" s="14">
        <v>1</v>
      </c>
      <c r="AB65" s="13">
        <v>253</v>
      </c>
      <c r="AC65" s="6">
        <v>5.8</v>
      </c>
      <c r="AD65" s="6">
        <v>172</v>
      </c>
      <c r="AE65" s="6"/>
      <c r="AG65" s="3" t="s">
        <v>75</v>
      </c>
    </row>
    <row r="66" spans="1:35" x14ac:dyDescent="0.25">
      <c r="A66" s="2" t="s">
        <v>541</v>
      </c>
      <c r="B66" s="2" t="s">
        <v>541</v>
      </c>
      <c r="C66" s="2" t="s">
        <v>123</v>
      </c>
      <c r="E66" s="2" t="s">
        <v>434</v>
      </c>
      <c r="F66" s="2" t="s">
        <v>438</v>
      </c>
      <c r="G66" s="2" t="s">
        <v>35</v>
      </c>
      <c r="H66" s="2" t="s">
        <v>130</v>
      </c>
      <c r="I66" s="2" t="s">
        <v>34</v>
      </c>
      <c r="J66" s="2" t="s">
        <v>36</v>
      </c>
      <c r="N66" s="8"/>
      <c r="P66" s="2">
        <v>12</v>
      </c>
      <c r="Q66" s="2">
        <v>4.0999999999999996</v>
      </c>
      <c r="R66" s="2">
        <v>3.65</v>
      </c>
      <c r="S66" s="2">
        <v>2.5</v>
      </c>
      <c r="T66" s="2">
        <v>6</v>
      </c>
      <c r="U66" s="2">
        <f>2*P66</f>
        <v>24</v>
      </c>
      <c r="V66" s="14">
        <v>1</v>
      </c>
      <c r="W66" s="2">
        <v>240</v>
      </c>
      <c r="Y66" s="2">
        <f t="shared" ref="Y66:Y71" si="7">1*P66</f>
        <v>12</v>
      </c>
      <c r="Z66" s="2">
        <v>6</v>
      </c>
      <c r="AA66" s="14">
        <v>1</v>
      </c>
      <c r="AB66" s="13">
        <v>253</v>
      </c>
      <c r="AC66" s="6">
        <v>5.8</v>
      </c>
      <c r="AD66" s="6">
        <v>172</v>
      </c>
      <c r="AE66" s="6"/>
      <c r="AG66" s="3" t="s">
        <v>75</v>
      </c>
    </row>
    <row r="67" spans="1:35" x14ac:dyDescent="0.25">
      <c r="A67" s="2" t="s">
        <v>542</v>
      </c>
      <c r="B67" s="2" t="s">
        <v>542</v>
      </c>
      <c r="C67" s="2" t="s">
        <v>123</v>
      </c>
      <c r="E67" s="2" t="s">
        <v>434</v>
      </c>
      <c r="F67" s="2" t="s">
        <v>438</v>
      </c>
      <c r="G67" s="2" t="s">
        <v>35</v>
      </c>
      <c r="H67" s="2" t="s">
        <v>131</v>
      </c>
      <c r="I67" s="2" t="s">
        <v>34</v>
      </c>
      <c r="J67" s="2" t="s">
        <v>36</v>
      </c>
      <c r="L67" s="3">
        <v>2000</v>
      </c>
      <c r="M67" s="3">
        <v>80</v>
      </c>
      <c r="N67" s="8"/>
      <c r="P67" s="2">
        <v>40</v>
      </c>
      <c r="Q67" s="2">
        <v>4.2</v>
      </c>
      <c r="R67" s="2">
        <v>3.7</v>
      </c>
      <c r="S67" s="2">
        <v>3</v>
      </c>
      <c r="T67" s="2">
        <f>1/2*P67</f>
        <v>20</v>
      </c>
      <c r="U67" s="2">
        <f>4*P67</f>
        <v>160</v>
      </c>
      <c r="V67" s="14">
        <v>1</v>
      </c>
      <c r="W67" s="2">
        <v>990</v>
      </c>
      <c r="Y67" s="2">
        <f t="shared" si="7"/>
        <v>40</v>
      </c>
      <c r="Z67" s="2">
        <f>1/2*P67</f>
        <v>20</v>
      </c>
      <c r="AA67" s="14">
        <v>1</v>
      </c>
      <c r="AB67" s="13">
        <v>260</v>
      </c>
      <c r="AC67" s="6">
        <v>9</v>
      </c>
      <c r="AD67" s="6">
        <v>190</v>
      </c>
      <c r="AE67" s="6"/>
      <c r="AG67" s="3" t="s">
        <v>75</v>
      </c>
    </row>
    <row r="68" spans="1:35" x14ac:dyDescent="0.25">
      <c r="A68" s="2" t="s">
        <v>543</v>
      </c>
      <c r="B68" s="2" t="s">
        <v>543</v>
      </c>
      <c r="C68" s="2" t="s">
        <v>123</v>
      </c>
      <c r="E68" s="2" t="s">
        <v>434</v>
      </c>
      <c r="F68" s="2" t="s">
        <v>438</v>
      </c>
      <c r="G68" s="2" t="s">
        <v>35</v>
      </c>
      <c r="H68" s="2" t="s">
        <v>132</v>
      </c>
      <c r="I68" s="2" t="s">
        <v>34</v>
      </c>
      <c r="J68" s="2" t="s">
        <v>36</v>
      </c>
      <c r="N68" s="2">
        <v>451</v>
      </c>
      <c r="O68" s="2">
        <v>204</v>
      </c>
      <c r="P68" s="2">
        <v>3.3</v>
      </c>
      <c r="Q68" s="2">
        <v>4.2</v>
      </c>
      <c r="R68" s="2">
        <v>3.7</v>
      </c>
      <c r="S68" s="2">
        <v>3</v>
      </c>
      <c r="T68" s="2">
        <f>1/2*P68</f>
        <v>1.65</v>
      </c>
      <c r="U68" s="2">
        <f>2*P68</f>
        <v>6.6</v>
      </c>
      <c r="V68" s="14">
        <v>1</v>
      </c>
      <c r="W68" s="2">
        <v>60</v>
      </c>
      <c r="Y68" s="2">
        <f t="shared" si="7"/>
        <v>3.3</v>
      </c>
      <c r="Z68" s="2">
        <f>1/2*P68</f>
        <v>1.65</v>
      </c>
      <c r="AA68" s="14">
        <v>1</v>
      </c>
      <c r="AB68" s="13">
        <v>84</v>
      </c>
      <c r="AC68" s="6">
        <v>7</v>
      </c>
      <c r="AD68" s="6">
        <v>46</v>
      </c>
      <c r="AE68" s="6"/>
      <c r="AF68" s="3">
        <v>2012</v>
      </c>
      <c r="AG68" s="3" t="s">
        <v>75</v>
      </c>
    </row>
    <row r="69" spans="1:35" x14ac:dyDescent="0.25">
      <c r="A69" s="2" t="s">
        <v>554</v>
      </c>
      <c r="B69" s="2" t="s">
        <v>554</v>
      </c>
      <c r="C69" s="2" t="s">
        <v>134</v>
      </c>
      <c r="G69" s="2" t="s">
        <v>35</v>
      </c>
      <c r="H69" s="2" t="s">
        <v>133</v>
      </c>
      <c r="I69" s="2" t="s">
        <v>34</v>
      </c>
      <c r="J69" s="2" t="s">
        <v>36</v>
      </c>
      <c r="L69" s="3">
        <v>300</v>
      </c>
      <c r="M69" s="3">
        <v>80</v>
      </c>
      <c r="N69" s="8"/>
      <c r="P69" s="2">
        <v>8.8000000000000007</v>
      </c>
      <c r="Q69" s="2">
        <v>4.2</v>
      </c>
      <c r="R69" s="2">
        <v>3.7</v>
      </c>
      <c r="S69" s="2">
        <v>2.75</v>
      </c>
      <c r="T69" s="2">
        <f>0.2*P69</f>
        <v>1.7600000000000002</v>
      </c>
      <c r="U69" s="2">
        <f>1*P69</f>
        <v>8.8000000000000007</v>
      </c>
      <c r="V69" s="14">
        <v>0.2</v>
      </c>
      <c r="W69" s="2">
        <v>155</v>
      </c>
      <c r="Y69" s="2">
        <f t="shared" si="7"/>
        <v>8.8000000000000007</v>
      </c>
      <c r="Z69" s="2">
        <f>0.2*P69</f>
        <v>1.7600000000000002</v>
      </c>
      <c r="AA69" s="14">
        <v>0.2</v>
      </c>
      <c r="AB69" s="13">
        <v>90</v>
      </c>
      <c r="AC69" s="6">
        <v>12</v>
      </c>
      <c r="AD69" s="6">
        <v>60</v>
      </c>
      <c r="AE69" s="6"/>
      <c r="AG69" s="3" t="s">
        <v>37</v>
      </c>
    </row>
    <row r="70" spans="1:35" x14ac:dyDescent="0.25">
      <c r="A70" s="2" t="s">
        <v>555</v>
      </c>
      <c r="B70" s="2" t="s">
        <v>555</v>
      </c>
      <c r="C70" s="2" t="s">
        <v>134</v>
      </c>
      <c r="G70" s="2" t="s">
        <v>35</v>
      </c>
      <c r="H70" s="2" t="s">
        <v>135</v>
      </c>
      <c r="I70" s="2" t="s">
        <v>34</v>
      </c>
      <c r="J70" s="2" t="s">
        <v>36</v>
      </c>
      <c r="L70" s="3">
        <v>500</v>
      </c>
      <c r="M70" s="3">
        <v>80</v>
      </c>
      <c r="N70" s="8"/>
      <c r="P70" s="2">
        <v>4.0999999999999996</v>
      </c>
      <c r="Q70" s="2">
        <v>4.2</v>
      </c>
      <c r="R70" s="2">
        <v>3.7</v>
      </c>
      <c r="S70" s="2">
        <v>2.75</v>
      </c>
      <c r="T70" s="2">
        <f>0.2*P70</f>
        <v>0.82</v>
      </c>
      <c r="U70" s="2">
        <f>1*P70</f>
        <v>4.0999999999999996</v>
      </c>
      <c r="V70" s="14">
        <v>0.2</v>
      </c>
      <c r="W70" s="2">
        <v>70</v>
      </c>
      <c r="Y70" s="2">
        <f t="shared" si="7"/>
        <v>4.0999999999999996</v>
      </c>
      <c r="Z70" s="2">
        <f>0.2*P70</f>
        <v>0.82</v>
      </c>
      <c r="AA70" s="14">
        <v>0.2</v>
      </c>
      <c r="AB70" s="13">
        <v>85</v>
      </c>
      <c r="AC70" s="6">
        <v>8.5</v>
      </c>
      <c r="AD70" s="6">
        <v>50</v>
      </c>
      <c r="AE70" s="6"/>
      <c r="AG70" s="3" t="s">
        <v>37</v>
      </c>
    </row>
    <row r="71" spans="1:35" x14ac:dyDescent="0.25">
      <c r="A71" s="2" t="s">
        <v>556</v>
      </c>
      <c r="B71" s="2" t="s">
        <v>556</v>
      </c>
      <c r="C71" s="2" t="s">
        <v>134</v>
      </c>
      <c r="G71" s="2" t="s">
        <v>35</v>
      </c>
      <c r="H71" s="2" t="s">
        <v>136</v>
      </c>
      <c r="I71" s="2" t="s">
        <v>34</v>
      </c>
      <c r="J71" s="2" t="s">
        <v>36</v>
      </c>
      <c r="L71" s="3">
        <v>500</v>
      </c>
      <c r="M71" s="3">
        <v>80</v>
      </c>
      <c r="N71" s="8"/>
      <c r="P71" s="2">
        <v>10</v>
      </c>
      <c r="Q71" s="2">
        <v>4.2</v>
      </c>
      <c r="R71" s="2">
        <v>3.7</v>
      </c>
      <c r="S71" s="2">
        <v>2.75</v>
      </c>
      <c r="T71" s="2">
        <f>0.2*P71</f>
        <v>2</v>
      </c>
      <c r="U71" s="2">
        <f>1*P71</f>
        <v>10</v>
      </c>
      <c r="V71" s="14">
        <v>0.2</v>
      </c>
      <c r="W71" s="2">
        <v>200</v>
      </c>
      <c r="Y71" s="2">
        <f t="shared" si="7"/>
        <v>10</v>
      </c>
      <c r="Z71" s="2">
        <f>0.2*P71</f>
        <v>2</v>
      </c>
      <c r="AA71" s="14">
        <v>0.2</v>
      </c>
      <c r="AB71" s="13">
        <v>156</v>
      </c>
      <c r="AC71" s="6">
        <v>9</v>
      </c>
      <c r="AD71" s="6">
        <v>60</v>
      </c>
      <c r="AE71" s="6"/>
      <c r="AG71" s="3" t="s">
        <v>37</v>
      </c>
    </row>
    <row r="72" spans="1:35" x14ac:dyDescent="0.25">
      <c r="A72" s="2" t="s">
        <v>557</v>
      </c>
      <c r="B72" s="2" t="s">
        <v>557</v>
      </c>
      <c r="C72" s="2" t="s">
        <v>134</v>
      </c>
      <c r="G72" s="2" t="s">
        <v>282</v>
      </c>
      <c r="H72" s="2" t="s">
        <v>137</v>
      </c>
      <c r="I72" s="2" t="s">
        <v>34</v>
      </c>
      <c r="J72" s="2" t="s">
        <v>55</v>
      </c>
      <c r="L72" s="3">
        <v>1000</v>
      </c>
      <c r="M72" s="3">
        <v>80</v>
      </c>
      <c r="N72" s="8"/>
      <c r="P72" s="2">
        <v>4</v>
      </c>
      <c r="Q72" s="2">
        <v>4.2</v>
      </c>
      <c r="R72" s="2">
        <v>3.7</v>
      </c>
      <c r="S72" s="2">
        <v>2.75</v>
      </c>
      <c r="T72" s="2">
        <f>0.2*P72</f>
        <v>0.8</v>
      </c>
      <c r="U72" s="2">
        <v>12</v>
      </c>
      <c r="V72" s="14">
        <v>0.2</v>
      </c>
      <c r="W72" s="2">
        <v>69</v>
      </c>
      <c r="Y72" s="2">
        <v>2</v>
      </c>
      <c r="Z72" s="2">
        <f>0.2*P72</f>
        <v>0.8</v>
      </c>
      <c r="AA72" s="14">
        <v>0.2</v>
      </c>
      <c r="AB72" s="4"/>
      <c r="AC72" s="25">
        <v>70.5</v>
      </c>
      <c r="AD72" s="6"/>
      <c r="AE72" s="6">
        <v>21.8</v>
      </c>
      <c r="AF72" s="3">
        <v>2018</v>
      </c>
      <c r="AG72" s="3" t="s">
        <v>37</v>
      </c>
    </row>
    <row r="73" spans="1:35" x14ac:dyDescent="0.25">
      <c r="A73" s="2" t="s">
        <v>599</v>
      </c>
      <c r="B73" s="2" t="s">
        <v>599</v>
      </c>
      <c r="C73" s="2" t="s">
        <v>60</v>
      </c>
      <c r="E73" s="2" t="s">
        <v>434</v>
      </c>
      <c r="F73" s="2" t="s">
        <v>56</v>
      </c>
      <c r="G73" s="2" t="s">
        <v>35</v>
      </c>
      <c r="H73" s="2" t="s">
        <v>65</v>
      </c>
      <c r="I73" s="2" t="s">
        <v>34</v>
      </c>
      <c r="J73" s="2" t="s">
        <v>36</v>
      </c>
      <c r="L73" s="3">
        <v>3000</v>
      </c>
      <c r="M73" s="3">
        <v>70</v>
      </c>
      <c r="N73" s="2">
        <v>525</v>
      </c>
      <c r="O73" s="2">
        <v>225</v>
      </c>
      <c r="P73" s="2">
        <v>70</v>
      </c>
      <c r="Q73" s="2">
        <v>4.2</v>
      </c>
      <c r="R73" s="2">
        <v>3.67</v>
      </c>
      <c r="S73" s="2">
        <v>2.7</v>
      </c>
      <c r="T73" s="2">
        <f>P73*0.2</f>
        <v>14</v>
      </c>
      <c r="U73" s="2">
        <f>2*P73</f>
        <v>140</v>
      </c>
      <c r="V73" s="14">
        <v>1</v>
      </c>
      <c r="W73" s="2">
        <v>1150</v>
      </c>
      <c r="Y73" s="2">
        <v>70</v>
      </c>
      <c r="Z73" s="2">
        <f>P73*0.2</f>
        <v>14</v>
      </c>
      <c r="AA73" s="14">
        <v>1</v>
      </c>
      <c r="AB73" s="13">
        <v>227</v>
      </c>
      <c r="AC73" s="25">
        <v>12.3</v>
      </c>
      <c r="AD73" s="25">
        <v>226</v>
      </c>
      <c r="AE73" s="6"/>
      <c r="AF73" s="3">
        <v>2020</v>
      </c>
      <c r="AG73" s="3" t="s">
        <v>37</v>
      </c>
      <c r="AH73" s="3" t="s">
        <v>37</v>
      </c>
      <c r="AI73" s="3" t="s">
        <v>171</v>
      </c>
    </row>
    <row r="74" spans="1:35" x14ac:dyDescent="0.25">
      <c r="A74" s="2" t="s">
        <v>558</v>
      </c>
      <c r="B74" s="2" t="s">
        <v>558</v>
      </c>
      <c r="C74" s="2" t="s">
        <v>134</v>
      </c>
      <c r="G74" s="2" t="s">
        <v>282</v>
      </c>
      <c r="H74" s="2" t="s">
        <v>138</v>
      </c>
      <c r="I74" s="2" t="s">
        <v>34</v>
      </c>
      <c r="J74" s="2" t="s">
        <v>55</v>
      </c>
      <c r="L74" s="3">
        <v>1000</v>
      </c>
      <c r="M74" s="3">
        <v>80</v>
      </c>
      <c r="N74" s="8"/>
      <c r="P74" s="2">
        <v>5</v>
      </c>
      <c r="Q74" s="2">
        <v>4.2</v>
      </c>
      <c r="R74" s="2">
        <v>3.7</v>
      </c>
      <c r="S74" s="2">
        <v>2.75</v>
      </c>
      <c r="T74" s="2">
        <f>0.2*P74</f>
        <v>1</v>
      </c>
      <c r="U74" s="2">
        <v>5</v>
      </c>
      <c r="V74" s="14">
        <v>0.2</v>
      </c>
      <c r="W74" s="2">
        <v>80</v>
      </c>
      <c r="Y74" s="2">
        <v>2.5</v>
      </c>
      <c r="Z74" s="2">
        <f>0.2*P74</f>
        <v>1</v>
      </c>
      <c r="AA74" s="14">
        <v>0.2</v>
      </c>
      <c r="AB74" s="4"/>
      <c r="AC74" s="25">
        <v>65</v>
      </c>
      <c r="AD74" s="6"/>
      <c r="AE74" s="6">
        <v>26</v>
      </c>
      <c r="AF74" s="3">
        <v>2018</v>
      </c>
      <c r="AG74" s="3" t="s">
        <v>37</v>
      </c>
      <c r="AI74" s="3" t="s">
        <v>140</v>
      </c>
    </row>
    <row r="75" spans="1:35" x14ac:dyDescent="0.25">
      <c r="A75" s="2" t="s">
        <v>559</v>
      </c>
      <c r="B75" s="2" t="s">
        <v>559</v>
      </c>
      <c r="C75" s="2" t="s">
        <v>134</v>
      </c>
      <c r="G75" s="2" t="s">
        <v>282</v>
      </c>
      <c r="H75" s="2" t="s">
        <v>139</v>
      </c>
      <c r="I75" s="2" t="s">
        <v>34</v>
      </c>
      <c r="J75" s="2" t="s">
        <v>55</v>
      </c>
      <c r="L75" s="3">
        <v>1000</v>
      </c>
      <c r="M75" s="3">
        <v>80</v>
      </c>
      <c r="N75" s="8"/>
      <c r="P75" s="2">
        <v>6</v>
      </c>
      <c r="Q75" s="2">
        <v>4.2</v>
      </c>
      <c r="R75" s="2">
        <v>3.7</v>
      </c>
      <c r="S75" s="2">
        <v>2.75</v>
      </c>
      <c r="T75" s="2">
        <v>3</v>
      </c>
      <c r="U75" s="2">
        <v>6</v>
      </c>
      <c r="V75" s="14">
        <v>0.2</v>
      </c>
      <c r="W75" s="2">
        <v>140</v>
      </c>
      <c r="Y75" s="2">
        <v>3</v>
      </c>
      <c r="Z75" s="2">
        <f>0.2*P75</f>
        <v>1.2000000000000002</v>
      </c>
      <c r="AA75" s="14">
        <v>0.2</v>
      </c>
      <c r="AB75" s="4"/>
      <c r="AC75" s="25">
        <v>65</v>
      </c>
      <c r="AD75" s="6"/>
      <c r="AE75" s="6">
        <v>32</v>
      </c>
      <c r="AF75" s="3">
        <v>2018</v>
      </c>
      <c r="AG75" s="3" t="s">
        <v>37</v>
      </c>
      <c r="AI75" s="3" t="s">
        <v>140</v>
      </c>
    </row>
    <row r="76" spans="1:35" x14ac:dyDescent="0.25">
      <c r="A76" s="2" t="s">
        <v>561</v>
      </c>
      <c r="B76" s="2" t="s">
        <v>561</v>
      </c>
      <c r="C76" s="2" t="s">
        <v>141</v>
      </c>
      <c r="G76" s="2" t="s">
        <v>282</v>
      </c>
      <c r="H76" s="2" t="s">
        <v>142</v>
      </c>
      <c r="I76" s="2" t="s">
        <v>34</v>
      </c>
      <c r="J76" s="2" t="s">
        <v>55</v>
      </c>
      <c r="L76" s="3">
        <v>1000</v>
      </c>
      <c r="M76" s="3">
        <v>80</v>
      </c>
      <c r="N76" s="8"/>
      <c r="P76" s="2">
        <v>4.7</v>
      </c>
      <c r="Q76" s="2">
        <v>4.2</v>
      </c>
      <c r="R76" s="2">
        <v>3.7</v>
      </c>
      <c r="S76" s="2">
        <v>2.75</v>
      </c>
      <c r="T76" s="2">
        <f>0.2*P76</f>
        <v>0.94000000000000006</v>
      </c>
      <c r="U76" s="2">
        <f>1.5*P76</f>
        <v>7.0500000000000007</v>
      </c>
      <c r="V76" s="14">
        <v>0.2</v>
      </c>
      <c r="W76" s="2">
        <v>140</v>
      </c>
      <c r="Y76" s="2">
        <v>2.4</v>
      </c>
      <c r="Z76" s="2">
        <v>0.96</v>
      </c>
      <c r="AA76" s="14">
        <v>0.2</v>
      </c>
      <c r="AB76" s="4"/>
      <c r="AC76" s="25">
        <v>70.5</v>
      </c>
      <c r="AD76" s="6"/>
      <c r="AE76" s="6">
        <v>21.8</v>
      </c>
      <c r="AF76" s="3">
        <v>2018</v>
      </c>
      <c r="AG76" s="3" t="s">
        <v>37</v>
      </c>
      <c r="AI76" s="3" t="s">
        <v>143</v>
      </c>
    </row>
    <row r="77" spans="1:35" x14ac:dyDescent="0.25">
      <c r="A77" s="2" t="s">
        <v>572</v>
      </c>
      <c r="B77" s="2" t="s">
        <v>572</v>
      </c>
      <c r="C77" s="2" t="s">
        <v>144</v>
      </c>
      <c r="G77" s="2" t="s">
        <v>35</v>
      </c>
      <c r="H77" s="2" t="s">
        <v>47</v>
      </c>
      <c r="I77" s="2" t="s">
        <v>34</v>
      </c>
      <c r="J77" s="2" t="s">
        <v>36</v>
      </c>
      <c r="L77" s="3">
        <v>1000</v>
      </c>
      <c r="M77" s="3">
        <v>80</v>
      </c>
      <c r="P77" s="2">
        <v>5</v>
      </c>
      <c r="Q77" s="2">
        <v>4.2</v>
      </c>
      <c r="R77" s="2">
        <v>3.7</v>
      </c>
      <c r="S77" s="2">
        <v>2.75</v>
      </c>
      <c r="T77" s="2">
        <f>0.2*P77</f>
        <v>1</v>
      </c>
      <c r="U77" s="2">
        <v>15</v>
      </c>
      <c r="V77" s="14">
        <v>2</v>
      </c>
      <c r="W77" s="2">
        <v>137</v>
      </c>
      <c r="Y77" s="2">
        <v>7.5</v>
      </c>
      <c r="Z77" s="2">
        <f>0.2*P77</f>
        <v>1</v>
      </c>
      <c r="AA77" s="14">
        <v>2</v>
      </c>
      <c r="AB77" s="13">
        <v>161</v>
      </c>
      <c r="AC77" s="25">
        <v>6.5</v>
      </c>
      <c r="AD77" s="25">
        <v>78</v>
      </c>
      <c r="AE77" s="6"/>
      <c r="AH77" s="3" t="s">
        <v>37</v>
      </c>
    </row>
    <row r="78" spans="1:35" x14ac:dyDescent="0.25">
      <c r="A78" s="2" t="s">
        <v>573</v>
      </c>
      <c r="B78" s="2" t="s">
        <v>573</v>
      </c>
      <c r="C78" s="2" t="s">
        <v>144</v>
      </c>
      <c r="G78" s="2" t="s">
        <v>35</v>
      </c>
      <c r="H78" s="2" t="s">
        <v>48</v>
      </c>
      <c r="I78" s="2" t="s">
        <v>34</v>
      </c>
      <c r="J78" s="2" t="s">
        <v>36</v>
      </c>
      <c r="L78" s="3">
        <v>1000</v>
      </c>
      <c r="M78" s="3">
        <v>80</v>
      </c>
      <c r="P78" s="2">
        <v>13</v>
      </c>
      <c r="Q78" s="2">
        <v>4.2</v>
      </c>
      <c r="R78" s="2">
        <v>3.7</v>
      </c>
      <c r="S78" s="2">
        <v>2.75</v>
      </c>
      <c r="T78" s="2">
        <f>0.2*P78</f>
        <v>2.6</v>
      </c>
      <c r="U78" s="2">
        <v>39</v>
      </c>
      <c r="V78" s="14">
        <v>2</v>
      </c>
      <c r="W78" s="2">
        <v>270</v>
      </c>
      <c r="Y78" s="2">
        <v>13</v>
      </c>
      <c r="Z78" s="2">
        <f>0.2*P78</f>
        <v>2.6</v>
      </c>
      <c r="AA78" s="14">
        <v>2</v>
      </c>
      <c r="AB78" s="13">
        <v>222</v>
      </c>
      <c r="AC78" s="25">
        <v>6.7</v>
      </c>
      <c r="AD78" s="25">
        <v>100</v>
      </c>
      <c r="AE78" s="6"/>
      <c r="AH78" s="3" t="s">
        <v>37</v>
      </c>
    </row>
    <row r="79" spans="1:35" x14ac:dyDescent="0.25">
      <c r="A79" s="2" t="s">
        <v>574</v>
      </c>
      <c r="B79" s="2" t="s">
        <v>574</v>
      </c>
      <c r="C79" s="2" t="s">
        <v>144</v>
      </c>
      <c r="G79" s="2" t="s">
        <v>35</v>
      </c>
      <c r="H79" s="2" t="s">
        <v>49</v>
      </c>
      <c r="I79" s="2" t="s">
        <v>34</v>
      </c>
      <c r="J79" s="2" t="s">
        <v>36</v>
      </c>
      <c r="L79" s="3">
        <v>1000</v>
      </c>
      <c r="M79" s="3">
        <v>80</v>
      </c>
      <c r="P79" s="2">
        <v>15</v>
      </c>
      <c r="Q79" s="2">
        <v>4.2</v>
      </c>
      <c r="R79" s="2">
        <v>3.7</v>
      </c>
      <c r="S79" s="2">
        <v>2.75</v>
      </c>
      <c r="T79" s="2">
        <f>0.2*P79</f>
        <v>3</v>
      </c>
      <c r="U79" s="2">
        <v>45</v>
      </c>
      <c r="V79" s="14">
        <v>2</v>
      </c>
      <c r="W79" s="2">
        <v>307</v>
      </c>
      <c r="Y79" s="2">
        <v>15</v>
      </c>
      <c r="Z79" s="2">
        <f>0.2*P79</f>
        <v>3</v>
      </c>
      <c r="AA79" s="14">
        <v>2</v>
      </c>
      <c r="AB79" s="13">
        <v>222</v>
      </c>
      <c r="AC79" s="3">
        <v>7.5</v>
      </c>
      <c r="AD79" s="3">
        <v>100</v>
      </c>
      <c r="AE79" s="6"/>
      <c r="AH79" s="3" t="s">
        <v>37</v>
      </c>
    </row>
    <row r="80" spans="1:35" x14ac:dyDescent="0.25">
      <c r="A80" s="2" t="s">
        <v>584</v>
      </c>
      <c r="B80" s="2" t="s">
        <v>584</v>
      </c>
      <c r="C80" s="2" t="s">
        <v>145</v>
      </c>
      <c r="G80" s="2" t="s">
        <v>282</v>
      </c>
      <c r="H80" s="2" t="s">
        <v>146</v>
      </c>
      <c r="I80" s="2" t="s">
        <v>34</v>
      </c>
      <c r="J80" s="2" t="s">
        <v>55</v>
      </c>
      <c r="L80" s="3">
        <v>500</v>
      </c>
      <c r="M80" s="3">
        <v>80</v>
      </c>
      <c r="N80" s="8"/>
      <c r="P80" s="2">
        <v>4</v>
      </c>
      <c r="Q80" s="2">
        <v>4.2</v>
      </c>
      <c r="R80" s="2">
        <v>3.7</v>
      </c>
      <c r="S80" s="2">
        <v>2.75</v>
      </c>
      <c r="T80" s="2">
        <f>0.2*P80</f>
        <v>0.8</v>
      </c>
      <c r="U80" s="2">
        <v>4</v>
      </c>
      <c r="V80" s="14">
        <v>0.2</v>
      </c>
      <c r="W80" s="2">
        <v>69</v>
      </c>
      <c r="Y80" s="2">
        <v>2</v>
      </c>
      <c r="Z80" s="2">
        <v>0.96</v>
      </c>
      <c r="AA80" s="14">
        <v>0.2</v>
      </c>
      <c r="AB80" s="4"/>
      <c r="AC80" s="3">
        <v>70.5</v>
      </c>
      <c r="AD80" s="4"/>
      <c r="AE80" s="6">
        <v>21.8</v>
      </c>
      <c r="AH80" s="3" t="s">
        <v>37</v>
      </c>
    </row>
    <row r="81" spans="1:35" x14ac:dyDescent="0.25">
      <c r="A81" s="2" t="s">
        <v>615</v>
      </c>
      <c r="B81" s="2" t="s">
        <v>823</v>
      </c>
      <c r="C81" s="2" t="s">
        <v>147</v>
      </c>
      <c r="E81" s="2" t="s">
        <v>435</v>
      </c>
      <c r="F81" s="2" t="s">
        <v>45</v>
      </c>
      <c r="G81" s="2" t="s">
        <v>35</v>
      </c>
      <c r="H81" s="2" t="s">
        <v>148</v>
      </c>
      <c r="I81" s="2" t="s">
        <v>34</v>
      </c>
      <c r="J81" s="2" t="s">
        <v>36</v>
      </c>
      <c r="L81" s="3">
        <v>20000</v>
      </c>
      <c r="M81" s="3">
        <v>80</v>
      </c>
      <c r="N81" s="8"/>
      <c r="P81" s="2">
        <v>34</v>
      </c>
      <c r="Q81" s="2">
        <v>2.8</v>
      </c>
      <c r="R81" s="2">
        <v>2.2000000000000002</v>
      </c>
      <c r="S81" s="2">
        <v>1.5</v>
      </c>
      <c r="T81" s="2">
        <f>1*P81</f>
        <v>34</v>
      </c>
      <c r="U81" s="2">
        <v>204</v>
      </c>
      <c r="V81" s="14">
        <v>4</v>
      </c>
      <c r="W81" s="2">
        <v>1080</v>
      </c>
      <c r="X81" s="2">
        <v>475</v>
      </c>
      <c r="Y81" s="2">
        <v>204</v>
      </c>
      <c r="Z81" s="2">
        <f>1*P81</f>
        <v>34</v>
      </c>
      <c r="AA81" s="14">
        <v>4</v>
      </c>
      <c r="AB81" s="13">
        <v>286</v>
      </c>
      <c r="AC81" s="4">
        <v>12</v>
      </c>
      <c r="AD81" s="4">
        <v>178.5</v>
      </c>
      <c r="AE81" s="6"/>
      <c r="AG81" s="3" t="s">
        <v>37</v>
      </c>
      <c r="AI81" s="15" t="s">
        <v>182</v>
      </c>
    </row>
    <row r="82" spans="1:35" x14ac:dyDescent="0.25">
      <c r="A82" s="2" t="s">
        <v>616</v>
      </c>
      <c r="B82" s="2" t="s">
        <v>823</v>
      </c>
      <c r="C82" s="2" t="s">
        <v>147</v>
      </c>
      <c r="E82" s="2" t="s">
        <v>435</v>
      </c>
      <c r="F82" s="2" t="s">
        <v>45</v>
      </c>
      <c r="G82" s="2" t="s">
        <v>35</v>
      </c>
      <c r="H82" s="2" t="s">
        <v>148</v>
      </c>
      <c r="I82" s="2" t="s">
        <v>34</v>
      </c>
      <c r="J82" s="2" t="s">
        <v>36</v>
      </c>
      <c r="L82" s="3">
        <v>15000</v>
      </c>
      <c r="M82" s="3">
        <v>80</v>
      </c>
      <c r="N82" s="8"/>
      <c r="P82" s="2">
        <v>34</v>
      </c>
      <c r="Q82" s="2">
        <v>2.8</v>
      </c>
      <c r="R82" s="2">
        <v>2.2000000000000002</v>
      </c>
      <c r="S82" s="2">
        <v>1.5</v>
      </c>
      <c r="T82" s="2">
        <f>1*P82</f>
        <v>34</v>
      </c>
      <c r="U82" s="2">
        <v>204</v>
      </c>
      <c r="V82" s="14">
        <v>4</v>
      </c>
      <c r="W82" s="2">
        <v>1080</v>
      </c>
      <c r="X82" s="2">
        <v>475</v>
      </c>
      <c r="Y82" s="2">
        <v>204</v>
      </c>
      <c r="Z82" s="2">
        <f>1*P82</f>
        <v>34</v>
      </c>
      <c r="AA82" s="14">
        <v>4</v>
      </c>
      <c r="AB82" s="13">
        <v>286</v>
      </c>
      <c r="AC82" s="6">
        <v>12</v>
      </c>
      <c r="AD82" s="6">
        <v>178.5</v>
      </c>
      <c r="AE82" s="6"/>
      <c r="AG82" s="3" t="s">
        <v>37</v>
      </c>
      <c r="AI82" s="15" t="s">
        <v>183</v>
      </c>
    </row>
    <row r="83" spans="1:35" x14ac:dyDescent="0.25">
      <c r="A83" s="2" t="s">
        <v>617</v>
      </c>
      <c r="B83" s="2" t="s">
        <v>824</v>
      </c>
      <c r="C83" s="2" t="s">
        <v>147</v>
      </c>
      <c r="E83" s="2" t="s">
        <v>434</v>
      </c>
      <c r="F83" s="2" t="s">
        <v>56</v>
      </c>
      <c r="G83" s="2" t="s">
        <v>35</v>
      </c>
      <c r="H83" s="2" t="s">
        <v>149</v>
      </c>
      <c r="I83" s="2" t="s">
        <v>34</v>
      </c>
      <c r="J83" s="2" t="s">
        <v>36</v>
      </c>
      <c r="L83" s="3">
        <v>8000</v>
      </c>
      <c r="M83" s="3">
        <v>80</v>
      </c>
      <c r="N83" s="8"/>
      <c r="P83" s="2">
        <v>60</v>
      </c>
      <c r="Q83" s="2">
        <v>4.2</v>
      </c>
      <c r="R83" s="2">
        <v>3.7</v>
      </c>
      <c r="S83" s="2">
        <v>3</v>
      </c>
      <c r="T83" s="2">
        <f>0.2*P83</f>
        <v>12</v>
      </c>
      <c r="U83" s="2">
        <v>180</v>
      </c>
      <c r="V83" s="14">
        <v>1</v>
      </c>
      <c r="W83" s="2">
        <v>1120</v>
      </c>
      <c r="X83" s="2">
        <v>475</v>
      </c>
      <c r="Y83" s="2">
        <v>60</v>
      </c>
      <c r="Z83" s="2">
        <f>0.2*P83</f>
        <v>12</v>
      </c>
      <c r="AA83" s="14">
        <v>1</v>
      </c>
      <c r="AB83" s="13">
        <v>286</v>
      </c>
      <c r="AC83" s="6">
        <v>12</v>
      </c>
      <c r="AD83" s="6">
        <v>178.5</v>
      </c>
      <c r="AE83" s="6"/>
      <c r="AG83" s="3" t="s">
        <v>37</v>
      </c>
      <c r="AI83" s="15" t="s">
        <v>183</v>
      </c>
    </row>
    <row r="84" spans="1:35" x14ac:dyDescent="0.25">
      <c r="A84" s="2" t="s">
        <v>618</v>
      </c>
      <c r="B84" s="2" t="s">
        <v>824</v>
      </c>
      <c r="C84" s="2" t="s">
        <v>147</v>
      </c>
      <c r="E84" s="2" t="s">
        <v>434</v>
      </c>
      <c r="F84" s="2" t="s">
        <v>56</v>
      </c>
      <c r="G84" s="2" t="s">
        <v>35</v>
      </c>
      <c r="H84" s="2" t="s">
        <v>149</v>
      </c>
      <c r="I84" s="2" t="s">
        <v>34</v>
      </c>
      <c r="J84" s="2" t="s">
        <v>36</v>
      </c>
      <c r="L84" s="3">
        <v>4500</v>
      </c>
      <c r="M84" s="3">
        <v>80</v>
      </c>
      <c r="N84" s="8"/>
      <c r="P84" s="2">
        <v>60</v>
      </c>
      <c r="Q84" s="2">
        <v>4.2</v>
      </c>
      <c r="R84" s="2">
        <v>3.7</v>
      </c>
      <c r="S84" s="2">
        <v>3</v>
      </c>
      <c r="T84" s="2">
        <f>0.2*P84</f>
        <v>12</v>
      </c>
      <c r="U84" s="2">
        <v>180</v>
      </c>
      <c r="V84" s="14">
        <v>1</v>
      </c>
      <c r="W84" s="2">
        <v>1120</v>
      </c>
      <c r="X84" s="2">
        <v>475</v>
      </c>
      <c r="Y84" s="2">
        <v>60</v>
      </c>
      <c r="Z84" s="2">
        <f>0.2*P84</f>
        <v>12</v>
      </c>
      <c r="AA84" s="14">
        <v>1</v>
      </c>
      <c r="AB84" s="13">
        <v>286</v>
      </c>
      <c r="AC84" s="6">
        <v>12</v>
      </c>
      <c r="AD84" s="6">
        <v>178.5</v>
      </c>
      <c r="AE84" s="6"/>
      <c r="AG84" s="3" t="s">
        <v>37</v>
      </c>
      <c r="AI84" s="15" t="s">
        <v>182</v>
      </c>
    </row>
    <row r="85" spans="1:35" x14ac:dyDescent="0.25">
      <c r="A85" s="2" t="s">
        <v>619</v>
      </c>
      <c r="B85" s="2" t="s">
        <v>825</v>
      </c>
      <c r="C85" s="2" t="s">
        <v>147</v>
      </c>
      <c r="E85" s="2" t="s">
        <v>434</v>
      </c>
      <c r="F85" s="2" t="s">
        <v>150</v>
      </c>
      <c r="G85" s="2" t="s">
        <v>35</v>
      </c>
      <c r="H85" s="2" t="s">
        <v>151</v>
      </c>
      <c r="I85" s="2" t="s">
        <v>34</v>
      </c>
      <c r="J85" s="2" t="s">
        <v>36</v>
      </c>
      <c r="L85" s="3">
        <v>7000</v>
      </c>
      <c r="M85" s="3">
        <v>80</v>
      </c>
      <c r="N85" s="8"/>
      <c r="P85" s="2">
        <v>65</v>
      </c>
      <c r="Q85" s="2">
        <v>4.3499999999999996</v>
      </c>
      <c r="R85" s="2">
        <v>3.72</v>
      </c>
      <c r="S85" s="2">
        <v>3</v>
      </c>
      <c r="T85" s="2">
        <f>0.2*P85</f>
        <v>13</v>
      </c>
      <c r="U85" s="2">
        <f>3*P85</f>
        <v>195</v>
      </c>
      <c r="V85" s="14">
        <v>1</v>
      </c>
      <c r="W85" s="2">
        <v>1120</v>
      </c>
      <c r="X85" s="2">
        <v>475</v>
      </c>
      <c r="Y85" s="2">
        <v>65</v>
      </c>
      <c r="Z85" s="2">
        <f>0.2*P85</f>
        <v>13</v>
      </c>
      <c r="AA85" s="14">
        <v>1</v>
      </c>
      <c r="AB85" s="13">
        <v>286</v>
      </c>
      <c r="AC85" s="4">
        <v>12</v>
      </c>
      <c r="AD85" s="6">
        <v>178.5</v>
      </c>
      <c r="AE85" s="6"/>
      <c r="AG85" s="3" t="s">
        <v>37</v>
      </c>
      <c r="AI85" s="15" t="s">
        <v>183</v>
      </c>
    </row>
    <row r="86" spans="1:35" x14ac:dyDescent="0.25">
      <c r="A86" s="2" t="s">
        <v>620</v>
      </c>
      <c r="B86" s="2" t="s">
        <v>825</v>
      </c>
      <c r="C86" s="2" t="s">
        <v>147</v>
      </c>
      <c r="E86" s="2" t="s">
        <v>434</v>
      </c>
      <c r="F86" s="2" t="s">
        <v>150</v>
      </c>
      <c r="G86" s="2" t="s">
        <v>35</v>
      </c>
      <c r="H86" s="2" t="s">
        <v>151</v>
      </c>
      <c r="I86" s="2" t="s">
        <v>34</v>
      </c>
      <c r="J86" s="2" t="s">
        <v>36</v>
      </c>
      <c r="L86" s="3">
        <v>4000</v>
      </c>
      <c r="M86" s="3">
        <v>80</v>
      </c>
      <c r="N86" s="8"/>
      <c r="P86" s="2">
        <v>65</v>
      </c>
      <c r="Q86" s="2">
        <v>4.3499999999999996</v>
      </c>
      <c r="R86" s="2">
        <v>3.72</v>
      </c>
      <c r="S86" s="2">
        <v>3</v>
      </c>
      <c r="T86" s="2">
        <f>0.2*P86</f>
        <v>13</v>
      </c>
      <c r="U86" s="2">
        <f>3*P86</f>
        <v>195</v>
      </c>
      <c r="V86" s="14">
        <v>1</v>
      </c>
      <c r="W86" s="2">
        <v>1120</v>
      </c>
      <c r="X86" s="2">
        <v>475</v>
      </c>
      <c r="Y86" s="2">
        <v>65</v>
      </c>
      <c r="Z86" s="2">
        <f>0.2*P86</f>
        <v>13</v>
      </c>
      <c r="AA86" s="14">
        <v>1</v>
      </c>
      <c r="AB86" s="13">
        <v>286</v>
      </c>
      <c r="AC86" s="6">
        <v>12</v>
      </c>
      <c r="AD86" s="6">
        <v>178.5</v>
      </c>
      <c r="AE86" s="6"/>
      <c r="AG86" s="3" t="s">
        <v>37</v>
      </c>
      <c r="AI86" s="15" t="s">
        <v>182</v>
      </c>
    </row>
    <row r="87" spans="1:35" x14ac:dyDescent="0.25">
      <c r="A87" s="2" t="s">
        <v>600</v>
      </c>
      <c r="B87" s="2" t="s">
        <v>600</v>
      </c>
      <c r="C87" s="2" t="s">
        <v>60</v>
      </c>
      <c r="E87" s="2" t="s">
        <v>434</v>
      </c>
      <c r="F87" s="2" t="s">
        <v>56</v>
      </c>
      <c r="G87" s="2" t="s">
        <v>35</v>
      </c>
      <c r="H87" s="2" t="s">
        <v>43</v>
      </c>
      <c r="I87" s="2" t="s">
        <v>34</v>
      </c>
      <c r="J87" s="2" t="s">
        <v>36</v>
      </c>
      <c r="L87" s="3">
        <v>6000</v>
      </c>
      <c r="M87" s="3">
        <v>70</v>
      </c>
      <c r="N87" s="2">
        <v>423</v>
      </c>
      <c r="O87" s="2">
        <v>182</v>
      </c>
      <c r="P87" s="2">
        <v>75</v>
      </c>
      <c r="Q87" s="2">
        <v>4.2</v>
      </c>
      <c r="R87" s="2">
        <v>3.7</v>
      </c>
      <c r="S87" s="2">
        <v>2.7</v>
      </c>
      <c r="T87" s="2">
        <f>P87*0.2</f>
        <v>15</v>
      </c>
      <c r="U87" s="2">
        <f>3*P87</f>
        <v>225</v>
      </c>
      <c r="V87" s="14">
        <v>1</v>
      </c>
      <c r="W87" s="2">
        <v>1535</v>
      </c>
      <c r="Y87" s="2">
        <v>75</v>
      </c>
      <c r="Z87" s="2">
        <f>P87*0.2</f>
        <v>15</v>
      </c>
      <c r="AA87" s="14">
        <v>1</v>
      </c>
      <c r="AB87" s="13">
        <v>265</v>
      </c>
      <c r="AC87" s="25">
        <v>11.8</v>
      </c>
      <c r="AD87" s="25">
        <v>268</v>
      </c>
      <c r="AE87" s="6"/>
      <c r="AF87" s="3">
        <v>2020</v>
      </c>
      <c r="AG87" s="3" t="s">
        <v>37</v>
      </c>
      <c r="AH87" s="3" t="s">
        <v>37</v>
      </c>
      <c r="AI87" s="3" t="s">
        <v>171</v>
      </c>
    </row>
    <row r="88" spans="1:35" x14ac:dyDescent="0.25">
      <c r="A88" s="2" t="s">
        <v>622</v>
      </c>
      <c r="B88" s="2" t="s">
        <v>622</v>
      </c>
      <c r="C88" s="2" t="s">
        <v>275</v>
      </c>
      <c r="E88" s="2" t="s">
        <v>434</v>
      </c>
      <c r="F88" s="2" t="s">
        <v>56</v>
      </c>
      <c r="G88" s="2" t="s">
        <v>282</v>
      </c>
      <c r="H88" s="2" t="s">
        <v>152</v>
      </c>
      <c r="I88" s="2" t="s">
        <v>34</v>
      </c>
      <c r="J88" s="2" t="s">
        <v>55</v>
      </c>
      <c r="L88" s="3">
        <v>400</v>
      </c>
      <c r="M88" s="3">
        <v>80</v>
      </c>
      <c r="N88" s="8"/>
      <c r="O88" s="2">
        <v>259.60000000000002</v>
      </c>
      <c r="P88" s="2">
        <v>3.5</v>
      </c>
      <c r="Q88" s="2">
        <v>4.2</v>
      </c>
      <c r="R88" s="2">
        <v>3.6349999999999998</v>
      </c>
      <c r="S88" s="2">
        <v>2.5</v>
      </c>
      <c r="T88" s="2">
        <f>0.2*P88</f>
        <v>0.70000000000000007</v>
      </c>
      <c r="U88" s="2">
        <v>10</v>
      </c>
      <c r="V88" s="14">
        <f>4/P88</f>
        <v>1.1428571428571428</v>
      </c>
      <c r="W88" s="2">
        <v>49</v>
      </c>
      <c r="Y88" s="2">
        <v>3.4</v>
      </c>
      <c r="Z88" s="2">
        <v>0.96</v>
      </c>
      <c r="AA88" s="14">
        <f>1.5/P88</f>
        <v>0.42857142857142855</v>
      </c>
      <c r="AB88" s="4"/>
      <c r="AC88" s="25">
        <v>65</v>
      </c>
      <c r="AD88" s="6"/>
      <c r="AE88" s="6">
        <v>18</v>
      </c>
      <c r="AF88" s="3">
        <v>2014</v>
      </c>
      <c r="AG88" s="3" t="s">
        <v>37</v>
      </c>
      <c r="AI88" s="3" t="s">
        <v>440</v>
      </c>
    </row>
    <row r="89" spans="1:35" x14ac:dyDescent="0.25">
      <c r="A89" s="2" t="s">
        <v>623</v>
      </c>
      <c r="B89" s="2" t="s">
        <v>623</v>
      </c>
      <c r="C89" s="2" t="s">
        <v>275</v>
      </c>
      <c r="E89" s="2" t="s">
        <v>434</v>
      </c>
      <c r="F89" s="2" t="s">
        <v>56</v>
      </c>
      <c r="G89" s="2" t="s">
        <v>282</v>
      </c>
      <c r="H89" s="2" t="s">
        <v>153</v>
      </c>
      <c r="I89" s="2" t="s">
        <v>34</v>
      </c>
      <c r="J89" s="2" t="s">
        <v>55</v>
      </c>
      <c r="L89" s="3">
        <v>300</v>
      </c>
      <c r="M89" s="3">
        <v>80</v>
      </c>
      <c r="N89" s="8"/>
      <c r="P89" s="2">
        <v>4.8</v>
      </c>
      <c r="Q89" s="2">
        <v>4.2</v>
      </c>
      <c r="R89" s="2">
        <v>3.6349999999999998</v>
      </c>
      <c r="S89" s="2">
        <v>2.5</v>
      </c>
      <c r="T89" s="2">
        <f>0.2*P89</f>
        <v>0.96</v>
      </c>
      <c r="U89" s="2">
        <v>14.55</v>
      </c>
      <c r="V89" s="14">
        <v>0.33</v>
      </c>
      <c r="W89" s="2">
        <v>69</v>
      </c>
      <c r="Y89" s="2">
        <v>3.395</v>
      </c>
      <c r="Z89" s="2">
        <v>1.4550000000000001</v>
      </c>
      <c r="AA89" s="14">
        <v>0.33</v>
      </c>
      <c r="AB89" s="4"/>
      <c r="AC89" s="25">
        <v>70</v>
      </c>
      <c r="AD89" s="6"/>
      <c r="AE89" s="6">
        <v>21</v>
      </c>
      <c r="AF89" s="3">
        <v>2018</v>
      </c>
      <c r="AG89" s="3" t="s">
        <v>37</v>
      </c>
    </row>
    <row r="90" spans="1:35" x14ac:dyDescent="0.25">
      <c r="A90" s="2" t="s">
        <v>624</v>
      </c>
      <c r="B90" s="2" t="s">
        <v>624</v>
      </c>
      <c r="C90" s="2" t="s">
        <v>275</v>
      </c>
      <c r="E90" s="2" t="s">
        <v>434</v>
      </c>
      <c r="F90" s="2" t="s">
        <v>117</v>
      </c>
      <c r="G90" s="2" t="s">
        <v>282</v>
      </c>
      <c r="H90" s="2" t="s">
        <v>154</v>
      </c>
      <c r="I90" s="2" t="s">
        <v>34</v>
      </c>
      <c r="J90" s="2" t="s">
        <v>55</v>
      </c>
      <c r="L90" s="3">
        <v>500</v>
      </c>
      <c r="M90" s="3">
        <v>80</v>
      </c>
      <c r="N90" s="8"/>
      <c r="O90" s="2">
        <v>248.7</v>
      </c>
      <c r="P90" s="2">
        <v>4.8</v>
      </c>
      <c r="Q90" s="2">
        <v>4.2</v>
      </c>
      <c r="R90" s="2">
        <v>3.6349999999999998</v>
      </c>
      <c r="S90" s="2">
        <v>2.5</v>
      </c>
      <c r="T90" s="2">
        <f>0.2*P90</f>
        <v>0.96</v>
      </c>
      <c r="U90" s="2">
        <v>14.55</v>
      </c>
      <c r="V90" s="14">
        <v>0.33</v>
      </c>
      <c r="W90" s="2">
        <v>68.5</v>
      </c>
      <c r="Y90" s="2">
        <v>3.395</v>
      </c>
      <c r="Z90" s="2">
        <v>1.4550000000000001</v>
      </c>
      <c r="AA90" s="14">
        <v>0.33</v>
      </c>
      <c r="AB90" s="4"/>
      <c r="AC90" s="25">
        <v>70</v>
      </c>
      <c r="AD90" s="6"/>
      <c r="AE90" s="6">
        <v>21</v>
      </c>
      <c r="AF90" s="3">
        <v>2017</v>
      </c>
      <c r="AG90" s="3" t="s">
        <v>37</v>
      </c>
    </row>
    <row r="91" spans="1:35" x14ac:dyDescent="0.25">
      <c r="A91" s="2" t="s">
        <v>631</v>
      </c>
      <c r="B91" s="2" t="s">
        <v>631</v>
      </c>
      <c r="C91" s="2" t="s">
        <v>95</v>
      </c>
      <c r="E91" s="2" t="s">
        <v>434</v>
      </c>
      <c r="F91" s="2" t="s">
        <v>194</v>
      </c>
      <c r="G91" s="2" t="s">
        <v>282</v>
      </c>
      <c r="H91" s="2" t="s">
        <v>52</v>
      </c>
      <c r="I91" s="2" t="s">
        <v>34</v>
      </c>
      <c r="J91" s="2" t="s">
        <v>55</v>
      </c>
      <c r="L91" s="3">
        <v>1000</v>
      </c>
      <c r="M91" s="3">
        <v>80</v>
      </c>
      <c r="N91" s="8"/>
      <c r="P91" s="2">
        <v>4</v>
      </c>
      <c r="Q91" s="2">
        <v>4.2</v>
      </c>
      <c r="R91" s="2">
        <v>3.65</v>
      </c>
      <c r="S91" s="2">
        <v>2.5</v>
      </c>
      <c r="T91" s="2">
        <v>2</v>
      </c>
      <c r="U91" s="2">
        <v>12</v>
      </c>
      <c r="V91" s="14">
        <v>1</v>
      </c>
      <c r="W91" s="2">
        <v>68</v>
      </c>
      <c r="Y91" s="2">
        <v>2</v>
      </c>
      <c r="Z91" s="2">
        <v>0.8</v>
      </c>
      <c r="AA91" s="14">
        <v>0.5</v>
      </c>
      <c r="AB91" s="4"/>
      <c r="AC91" s="25">
        <v>70</v>
      </c>
      <c r="AD91" s="6"/>
      <c r="AE91" s="6">
        <v>21</v>
      </c>
      <c r="AF91" s="3">
        <v>2017</v>
      </c>
      <c r="AG91" s="3" t="s">
        <v>37</v>
      </c>
      <c r="AI91" s="2" t="s">
        <v>698</v>
      </c>
    </row>
    <row r="92" spans="1:35" x14ac:dyDescent="0.25">
      <c r="A92" s="2" t="s">
        <v>642</v>
      </c>
      <c r="B92" s="2" t="s">
        <v>642</v>
      </c>
      <c r="C92" s="2" t="s">
        <v>155</v>
      </c>
      <c r="E92" s="2" t="s">
        <v>435</v>
      </c>
      <c r="F92" s="2" t="s">
        <v>45</v>
      </c>
      <c r="G92" s="2" t="s">
        <v>35</v>
      </c>
      <c r="H92" s="2" t="s">
        <v>156</v>
      </c>
      <c r="I92" s="2" t="s">
        <v>34</v>
      </c>
      <c r="J92" s="2" t="s">
        <v>36</v>
      </c>
      <c r="L92" s="3">
        <v>30000</v>
      </c>
      <c r="M92" s="3">
        <v>80</v>
      </c>
      <c r="P92" s="2">
        <v>28</v>
      </c>
      <c r="Q92" s="2">
        <v>2.8</v>
      </c>
      <c r="R92" s="2">
        <v>2.4</v>
      </c>
      <c r="S92" s="2">
        <v>1.6</v>
      </c>
      <c r="T92" s="2">
        <f>1*P92</f>
        <v>28</v>
      </c>
      <c r="U92" s="2">
        <f>15*P92</f>
        <v>420</v>
      </c>
      <c r="Y92" s="2">
        <f>6*P92</f>
        <v>168</v>
      </c>
      <c r="Z92" s="2">
        <f>1*P92</f>
        <v>28</v>
      </c>
      <c r="AB92" s="13">
        <v>225</v>
      </c>
      <c r="AC92" s="25">
        <v>8</v>
      </c>
      <c r="AD92" s="25">
        <v>198</v>
      </c>
      <c r="AE92" s="6"/>
      <c r="AH92" s="3" t="s">
        <v>37</v>
      </c>
    </row>
    <row r="93" spans="1:35" x14ac:dyDescent="0.25">
      <c r="A93" s="2" t="s">
        <v>643</v>
      </c>
      <c r="B93" s="2" t="s">
        <v>643</v>
      </c>
      <c r="C93" s="2" t="s">
        <v>46</v>
      </c>
      <c r="E93" s="2" t="s">
        <v>434</v>
      </c>
      <c r="F93" s="2" t="s">
        <v>194</v>
      </c>
      <c r="G93" s="2" t="s">
        <v>282</v>
      </c>
      <c r="H93" s="2" t="s">
        <v>157</v>
      </c>
      <c r="I93" s="2" t="s">
        <v>34</v>
      </c>
      <c r="J93" s="2" t="s">
        <v>55</v>
      </c>
      <c r="L93" s="3">
        <v>1000</v>
      </c>
      <c r="M93" s="3">
        <v>80</v>
      </c>
      <c r="N93" s="8"/>
      <c r="P93" s="2">
        <v>5</v>
      </c>
      <c r="Q93" s="2">
        <v>4.2</v>
      </c>
      <c r="R93" s="2">
        <v>3.65</v>
      </c>
      <c r="S93" s="2">
        <v>2.5</v>
      </c>
      <c r="T93" s="2">
        <f>0.2*P93</f>
        <v>1</v>
      </c>
      <c r="U93" s="2">
        <v>15</v>
      </c>
      <c r="W93" s="2">
        <v>70</v>
      </c>
      <c r="Y93" s="2">
        <v>3</v>
      </c>
      <c r="Z93" s="2">
        <f>0.2*P93</f>
        <v>1</v>
      </c>
      <c r="AB93" s="4"/>
      <c r="AC93" s="3">
        <v>70</v>
      </c>
      <c r="AD93" s="4"/>
      <c r="AE93" s="6">
        <v>21</v>
      </c>
      <c r="AH93" s="3" t="s">
        <v>37</v>
      </c>
    </row>
    <row r="94" spans="1:35" x14ac:dyDescent="0.25">
      <c r="A94" s="2" t="s">
        <v>644</v>
      </c>
      <c r="B94" s="2" t="s">
        <v>644</v>
      </c>
      <c r="C94" s="2" t="s">
        <v>46</v>
      </c>
      <c r="E94" s="2" t="s">
        <v>434</v>
      </c>
      <c r="F94" s="2" t="s">
        <v>194</v>
      </c>
      <c r="G94" s="2" t="s">
        <v>282</v>
      </c>
      <c r="H94" s="2" t="s">
        <v>59</v>
      </c>
      <c r="I94" s="2" t="s">
        <v>34</v>
      </c>
      <c r="J94" s="2" t="s">
        <v>55</v>
      </c>
      <c r="L94" s="3">
        <v>300</v>
      </c>
      <c r="M94" s="3">
        <v>80</v>
      </c>
      <c r="N94" s="8"/>
      <c r="P94" s="2">
        <v>3.3</v>
      </c>
      <c r="Q94" s="2">
        <v>4.2</v>
      </c>
      <c r="R94" s="2">
        <v>3.65</v>
      </c>
      <c r="S94" s="2">
        <v>2.5</v>
      </c>
      <c r="T94" s="2">
        <f>0.2*P94</f>
        <v>0.66</v>
      </c>
      <c r="U94" s="2">
        <v>20</v>
      </c>
      <c r="V94" s="14">
        <v>3</v>
      </c>
      <c r="W94" s="2">
        <v>60</v>
      </c>
      <c r="Y94" s="2">
        <v>2.2000000000000002</v>
      </c>
      <c r="Z94" s="2">
        <f>0.2*P94</f>
        <v>0.66</v>
      </c>
      <c r="AA94" s="14">
        <v>1</v>
      </c>
      <c r="AB94" s="4"/>
      <c r="AC94" s="25">
        <v>70</v>
      </c>
      <c r="AD94" s="6"/>
      <c r="AE94" s="6">
        <v>20</v>
      </c>
      <c r="AH94" s="3" t="s">
        <v>37</v>
      </c>
    </row>
    <row r="95" spans="1:35" x14ac:dyDescent="0.25">
      <c r="A95" s="2" t="s">
        <v>645</v>
      </c>
      <c r="B95" s="2" t="s">
        <v>645</v>
      </c>
      <c r="C95" s="2" t="s">
        <v>46</v>
      </c>
      <c r="E95" s="2" t="s">
        <v>434</v>
      </c>
      <c r="F95" s="2" t="s">
        <v>194</v>
      </c>
      <c r="G95" s="2" t="s">
        <v>282</v>
      </c>
      <c r="H95" s="2" t="s">
        <v>51</v>
      </c>
      <c r="I95" s="2" t="s">
        <v>34</v>
      </c>
      <c r="J95" s="2" t="s">
        <v>55</v>
      </c>
      <c r="L95" s="3">
        <v>500</v>
      </c>
      <c r="M95" s="3">
        <v>80</v>
      </c>
      <c r="N95" s="2">
        <v>659</v>
      </c>
      <c r="O95" s="2">
        <v>224</v>
      </c>
      <c r="P95" s="2">
        <v>4</v>
      </c>
      <c r="Q95" s="2">
        <v>4.2</v>
      </c>
      <c r="R95" s="2">
        <v>3.65</v>
      </c>
      <c r="S95" s="2">
        <v>2.5</v>
      </c>
      <c r="T95" s="2">
        <f>0.2*P95</f>
        <v>0.8</v>
      </c>
      <c r="U95" s="2">
        <v>12</v>
      </c>
      <c r="V95" s="14">
        <v>2</v>
      </c>
      <c r="W95" s="2">
        <v>63</v>
      </c>
      <c r="Y95" s="2">
        <v>2</v>
      </c>
      <c r="Z95" s="2">
        <f>0.2*P95</f>
        <v>0.8</v>
      </c>
      <c r="AA95" s="14">
        <v>0.5</v>
      </c>
      <c r="AB95" s="4"/>
      <c r="AC95" s="25">
        <v>70</v>
      </c>
      <c r="AD95" s="6"/>
      <c r="AE95" s="6">
        <v>20</v>
      </c>
      <c r="AG95" s="3" t="s">
        <v>37</v>
      </c>
      <c r="AH95" s="3" t="s">
        <v>37</v>
      </c>
      <c r="AI95" s="2" t="s">
        <v>251</v>
      </c>
    </row>
    <row r="96" spans="1:35" x14ac:dyDescent="0.25">
      <c r="A96" s="2" t="s">
        <v>682</v>
      </c>
      <c r="B96" s="2" t="s">
        <v>682</v>
      </c>
      <c r="C96" s="2" t="s">
        <v>158</v>
      </c>
      <c r="E96" s="2" t="s">
        <v>434</v>
      </c>
      <c r="F96" s="2" t="s">
        <v>194</v>
      </c>
      <c r="G96" s="2" t="s">
        <v>282</v>
      </c>
      <c r="H96" s="2" t="s">
        <v>54</v>
      </c>
      <c r="I96" s="2" t="s">
        <v>34</v>
      </c>
      <c r="J96" s="2" t="s">
        <v>55</v>
      </c>
      <c r="L96" s="3">
        <v>250</v>
      </c>
      <c r="M96" s="3">
        <v>60</v>
      </c>
      <c r="N96" s="8"/>
      <c r="P96" s="2">
        <v>4</v>
      </c>
      <c r="Q96" s="2">
        <v>4.2</v>
      </c>
      <c r="R96" s="2">
        <v>3.6349999999999998</v>
      </c>
      <c r="S96" s="2">
        <v>2.5</v>
      </c>
      <c r="T96" s="2">
        <f>0.2*P96</f>
        <v>0.8</v>
      </c>
      <c r="U96" s="2">
        <v>10</v>
      </c>
      <c r="V96" s="14">
        <v>8</v>
      </c>
      <c r="W96" s="2">
        <v>70</v>
      </c>
      <c r="Y96" s="2">
        <v>6</v>
      </c>
      <c r="Z96" s="2">
        <v>2</v>
      </c>
      <c r="AA96" s="14">
        <f>6/P96</f>
        <v>1.5</v>
      </c>
      <c r="AB96" s="4"/>
      <c r="AC96" s="25">
        <v>70</v>
      </c>
      <c r="AD96" s="6"/>
      <c r="AE96" s="6">
        <v>21</v>
      </c>
      <c r="AF96" s="3">
        <v>2017</v>
      </c>
      <c r="AG96" s="3" t="s">
        <v>37</v>
      </c>
    </row>
    <row r="97" spans="1:38" x14ac:dyDescent="0.25">
      <c r="A97" s="2" t="s">
        <v>683</v>
      </c>
      <c r="B97" s="2" t="s">
        <v>683</v>
      </c>
      <c r="C97" s="2" t="s">
        <v>158</v>
      </c>
      <c r="E97" s="2" t="s">
        <v>434</v>
      </c>
      <c r="F97" s="2" t="s">
        <v>194</v>
      </c>
      <c r="G97" s="2" t="s">
        <v>282</v>
      </c>
      <c r="H97" s="2" t="s">
        <v>53</v>
      </c>
      <c r="I97" s="2" t="s">
        <v>34</v>
      </c>
      <c r="J97" s="2" t="s">
        <v>55</v>
      </c>
      <c r="L97" s="3">
        <v>500</v>
      </c>
      <c r="M97" s="3">
        <v>60</v>
      </c>
      <c r="N97" s="8"/>
      <c r="O97" s="2">
        <v>250.4</v>
      </c>
      <c r="P97" s="2">
        <v>4.8</v>
      </c>
      <c r="Q97" s="2">
        <v>4.2</v>
      </c>
      <c r="R97" s="2">
        <v>3.6349999999999998</v>
      </c>
      <c r="S97" s="2">
        <v>2.5</v>
      </c>
      <c r="T97" s="2">
        <f>0.2*P97</f>
        <v>0.96</v>
      </c>
      <c r="U97" s="2">
        <v>9.6</v>
      </c>
      <c r="V97" s="14">
        <f>4.8/P97</f>
        <v>1</v>
      </c>
      <c r="W97" s="2">
        <v>70</v>
      </c>
      <c r="Y97" s="2">
        <v>4.8</v>
      </c>
      <c r="Z97" s="2">
        <f>0.3*P97</f>
        <v>1.44</v>
      </c>
      <c r="AA97" s="14">
        <f>1.44/P97</f>
        <v>0.3</v>
      </c>
      <c r="AB97" s="4"/>
      <c r="AC97" s="25">
        <v>70</v>
      </c>
      <c r="AD97" s="6"/>
      <c r="AE97" s="6">
        <v>21</v>
      </c>
      <c r="AF97" s="3">
        <v>2015</v>
      </c>
      <c r="AG97" s="3" t="s">
        <v>37</v>
      </c>
    </row>
    <row r="98" spans="1:38" x14ac:dyDescent="0.25">
      <c r="A98" s="2" t="s">
        <v>601</v>
      </c>
      <c r="B98" s="2" t="s">
        <v>601</v>
      </c>
      <c r="C98" s="2" t="s">
        <v>60</v>
      </c>
      <c r="E98" s="2" t="s">
        <v>434</v>
      </c>
      <c r="F98" s="2" t="s">
        <v>56</v>
      </c>
      <c r="G98" s="2" t="s">
        <v>35</v>
      </c>
      <c r="H98" s="2" t="s">
        <v>66</v>
      </c>
      <c r="I98" s="2" t="s">
        <v>34</v>
      </c>
      <c r="J98" s="2" t="s">
        <v>36</v>
      </c>
      <c r="L98" s="3">
        <v>6000</v>
      </c>
      <c r="M98" s="3">
        <v>70</v>
      </c>
      <c r="N98" s="8"/>
      <c r="O98" s="2">
        <v>211</v>
      </c>
      <c r="P98" s="2">
        <v>103</v>
      </c>
      <c r="Q98" s="2">
        <v>4.2</v>
      </c>
      <c r="R98" s="2">
        <v>3.7</v>
      </c>
      <c r="S98" s="2">
        <v>2.7</v>
      </c>
      <c r="T98" s="2">
        <f>P98*0.2</f>
        <v>20.6</v>
      </c>
      <c r="U98" s="2">
        <f>2*P98</f>
        <v>206</v>
      </c>
      <c r="V98" s="14">
        <v>1</v>
      </c>
      <c r="W98" s="2">
        <v>1810</v>
      </c>
      <c r="Y98" s="2">
        <v>103</v>
      </c>
      <c r="Z98" s="2">
        <f>P98*0.2</f>
        <v>20.6</v>
      </c>
      <c r="AA98" s="14">
        <v>1</v>
      </c>
      <c r="AB98" s="13">
        <v>265</v>
      </c>
      <c r="AC98" s="25">
        <v>13.3</v>
      </c>
      <c r="AD98" s="25">
        <v>268</v>
      </c>
      <c r="AE98" s="6"/>
      <c r="AF98" s="3">
        <v>2020</v>
      </c>
      <c r="AG98" s="3" t="s">
        <v>37</v>
      </c>
      <c r="AH98" s="3" t="s">
        <v>37</v>
      </c>
    </row>
    <row r="99" spans="1:38" x14ac:dyDescent="0.25">
      <c r="A99" s="2" t="s">
        <v>701</v>
      </c>
      <c r="B99" s="2" t="s">
        <v>701</v>
      </c>
      <c r="C99" s="2" t="s">
        <v>166</v>
      </c>
      <c r="E99" s="2" t="s">
        <v>434</v>
      </c>
      <c r="F99" s="2" t="s">
        <v>56</v>
      </c>
      <c r="G99" s="2" t="s">
        <v>282</v>
      </c>
      <c r="H99" s="2" t="s">
        <v>167</v>
      </c>
      <c r="I99" s="2" t="s">
        <v>34</v>
      </c>
      <c r="J99" s="2" t="s">
        <v>55</v>
      </c>
      <c r="N99" s="8"/>
      <c r="P99" s="2">
        <v>4.5</v>
      </c>
      <c r="Q99" s="2">
        <v>4.2</v>
      </c>
      <c r="R99" s="2">
        <v>3.6</v>
      </c>
      <c r="S99" s="2">
        <v>2.5</v>
      </c>
      <c r="T99" s="2">
        <f>0.2*P99</f>
        <v>0.9</v>
      </c>
      <c r="U99" s="2">
        <v>20</v>
      </c>
      <c r="W99" s="2">
        <v>72</v>
      </c>
      <c r="Y99" s="2">
        <v>3</v>
      </c>
      <c r="Z99" s="2">
        <v>1.5</v>
      </c>
      <c r="AB99" s="4"/>
      <c r="AC99" s="25">
        <v>70</v>
      </c>
      <c r="AD99" s="6"/>
      <c r="AE99" s="6">
        <v>21</v>
      </c>
      <c r="AH99" s="3" t="s">
        <v>37</v>
      </c>
    </row>
    <row r="100" spans="1:38" x14ac:dyDescent="0.25">
      <c r="A100" s="2" t="s">
        <v>485</v>
      </c>
      <c r="B100" s="2" t="s">
        <v>485</v>
      </c>
      <c r="C100" s="2" t="s">
        <v>190</v>
      </c>
      <c r="E100" s="2" t="s">
        <v>434</v>
      </c>
      <c r="F100" s="2" t="s">
        <v>438</v>
      </c>
      <c r="G100" s="2" t="s">
        <v>36</v>
      </c>
      <c r="H100" s="2" t="s">
        <v>191</v>
      </c>
      <c r="I100" s="2" t="s">
        <v>34</v>
      </c>
      <c r="J100" s="2" t="s">
        <v>36</v>
      </c>
      <c r="L100" s="3">
        <v>2000</v>
      </c>
      <c r="M100" s="3">
        <v>80</v>
      </c>
      <c r="N100" s="2">
        <v>210</v>
      </c>
      <c r="O100" s="2">
        <v>80</v>
      </c>
      <c r="P100" s="2">
        <v>17</v>
      </c>
      <c r="Q100" s="2">
        <v>4.0999999999999996</v>
      </c>
      <c r="R100" s="2">
        <v>3.7</v>
      </c>
      <c r="S100" s="2">
        <v>2.5</v>
      </c>
      <c r="T100" s="2">
        <v>8.5</v>
      </c>
      <c r="U100" s="2">
        <v>2000</v>
      </c>
      <c r="V100" s="14">
        <v>0.5</v>
      </c>
      <c r="W100" s="2">
        <v>810</v>
      </c>
      <c r="Y100" s="2">
        <v>27.5</v>
      </c>
      <c r="Z100" s="2">
        <v>1.1000000000000001</v>
      </c>
      <c r="AA100" s="14">
        <v>1</v>
      </c>
      <c r="AB100" s="2">
        <v>229</v>
      </c>
      <c r="AC100" s="3">
        <v>9.8000000000000007</v>
      </c>
      <c r="AD100" s="3">
        <v>142</v>
      </c>
      <c r="AE100" s="6"/>
      <c r="AF100" s="3">
        <v>2020</v>
      </c>
      <c r="AG100" s="3" t="s">
        <v>37</v>
      </c>
      <c r="AI100" s="3" t="s">
        <v>238</v>
      </c>
      <c r="AK100" s="2"/>
      <c r="AL100" s="2"/>
    </row>
    <row r="101" spans="1:38" x14ac:dyDescent="0.25">
      <c r="A101" s="2" t="s">
        <v>486</v>
      </c>
      <c r="B101" s="2" t="s">
        <v>486</v>
      </c>
      <c r="C101" s="2" t="s">
        <v>190</v>
      </c>
      <c r="E101" s="2" t="s">
        <v>434</v>
      </c>
      <c r="F101" s="2" t="s">
        <v>438</v>
      </c>
      <c r="G101" s="2" t="s">
        <v>36</v>
      </c>
      <c r="H101" s="2" t="s">
        <v>192</v>
      </c>
      <c r="I101" s="2" t="s">
        <v>34</v>
      </c>
      <c r="J101" s="2" t="s">
        <v>36</v>
      </c>
      <c r="N101" s="2">
        <v>305.39999999999998</v>
      </c>
      <c r="O101" s="2">
        <v>121.3</v>
      </c>
      <c r="P101" s="2">
        <v>62.5</v>
      </c>
      <c r="Q101" s="2">
        <v>4.0999999999999996</v>
      </c>
      <c r="R101" s="2">
        <v>3.7</v>
      </c>
      <c r="S101" s="2">
        <v>3</v>
      </c>
      <c r="T101" s="2">
        <v>31.25</v>
      </c>
      <c r="U101" s="2">
        <v>62.5</v>
      </c>
      <c r="W101" s="2">
        <v>2020</v>
      </c>
      <c r="Y101" s="2">
        <v>125</v>
      </c>
      <c r="Z101" s="2">
        <v>31.25</v>
      </c>
      <c r="AB101" s="2">
        <v>172.7</v>
      </c>
      <c r="AC101" s="3">
        <v>58.4</v>
      </c>
      <c r="AD101" s="3">
        <v>81.5</v>
      </c>
      <c r="AE101" s="6"/>
      <c r="AF101" s="3">
        <v>2016</v>
      </c>
      <c r="AG101" s="3" t="s">
        <v>37</v>
      </c>
      <c r="AI101" s="3" t="s">
        <v>239</v>
      </c>
      <c r="AK101" s="2"/>
      <c r="AL101" s="2"/>
    </row>
    <row r="102" spans="1:38" x14ac:dyDescent="0.25">
      <c r="A102" s="2" t="s">
        <v>487</v>
      </c>
      <c r="B102" s="2" t="s">
        <v>487</v>
      </c>
      <c r="C102" s="2" t="s">
        <v>190</v>
      </c>
      <c r="E102" s="2" t="s">
        <v>434</v>
      </c>
      <c r="F102" s="2" t="s">
        <v>438</v>
      </c>
      <c r="G102" s="2" t="s">
        <v>36</v>
      </c>
      <c r="H102" s="2" t="s">
        <v>193</v>
      </c>
      <c r="I102" s="2" t="s">
        <v>34</v>
      </c>
      <c r="J102" s="2" t="s">
        <v>36</v>
      </c>
      <c r="N102" s="2">
        <v>324.10000000000002</v>
      </c>
      <c r="O102" s="2">
        <v>131.69999999999999</v>
      </c>
      <c r="P102" s="2">
        <v>72</v>
      </c>
      <c r="Q102" s="2">
        <v>4.0999999999999996</v>
      </c>
      <c r="R102" s="2">
        <v>3.7</v>
      </c>
      <c r="S102" s="2">
        <v>3</v>
      </c>
      <c r="T102" s="2">
        <v>36</v>
      </c>
      <c r="U102" s="2">
        <v>72</v>
      </c>
      <c r="W102" s="2">
        <v>1974</v>
      </c>
      <c r="Y102" s="2">
        <v>146</v>
      </c>
      <c r="Z102" s="2">
        <v>36</v>
      </c>
      <c r="AB102" s="2">
        <v>173</v>
      </c>
      <c r="AC102" s="3">
        <v>56.9</v>
      </c>
      <c r="AD102" s="3">
        <v>81.5</v>
      </c>
      <c r="AE102" s="6"/>
      <c r="AF102" s="3" t="s">
        <v>240</v>
      </c>
      <c r="AG102" s="3" t="s">
        <v>37</v>
      </c>
      <c r="AI102" s="3" t="s">
        <v>239</v>
      </c>
      <c r="AK102" s="2"/>
      <c r="AL102" s="2"/>
    </row>
    <row r="103" spans="1:38" x14ac:dyDescent="0.25">
      <c r="A103" s="2" t="s">
        <v>480</v>
      </c>
      <c r="B103" s="2" t="s">
        <v>480</v>
      </c>
      <c r="C103" s="2" t="s">
        <v>190</v>
      </c>
      <c r="E103" s="2" t="s">
        <v>434</v>
      </c>
      <c r="F103" s="2" t="s">
        <v>194</v>
      </c>
      <c r="G103" s="2" t="s">
        <v>36</v>
      </c>
      <c r="H103" s="2" t="s">
        <v>195</v>
      </c>
      <c r="I103" s="2" t="s">
        <v>34</v>
      </c>
      <c r="J103" s="2" t="s">
        <v>36</v>
      </c>
      <c r="L103" s="3">
        <v>2000</v>
      </c>
      <c r="M103" s="3">
        <v>80</v>
      </c>
      <c r="N103" s="2">
        <v>285</v>
      </c>
      <c r="O103" s="2">
        <v>114</v>
      </c>
      <c r="P103" s="2">
        <v>12</v>
      </c>
      <c r="Q103" s="2">
        <v>4.0999999999999996</v>
      </c>
      <c r="R103" s="2">
        <v>3.6</v>
      </c>
      <c r="S103" s="2">
        <v>3</v>
      </c>
      <c r="T103" s="2">
        <v>2.4</v>
      </c>
      <c r="U103" s="2">
        <v>96</v>
      </c>
      <c r="V103" s="14">
        <v>0.5</v>
      </c>
      <c r="W103" s="2">
        <v>465</v>
      </c>
      <c r="Z103" s="2">
        <v>6</v>
      </c>
      <c r="AA103" s="14">
        <v>0.5</v>
      </c>
      <c r="AB103" s="2">
        <v>97.9</v>
      </c>
      <c r="AC103" s="3">
        <v>25.3</v>
      </c>
      <c r="AD103" s="3">
        <v>71</v>
      </c>
      <c r="AE103" s="6"/>
      <c r="AF103" s="3">
        <v>2019</v>
      </c>
      <c r="AG103" s="3" t="s">
        <v>37</v>
      </c>
      <c r="AK103" s="2"/>
      <c r="AL103" s="2"/>
    </row>
    <row r="104" spans="1:38" x14ac:dyDescent="0.25">
      <c r="A104" s="2" t="s">
        <v>481</v>
      </c>
      <c r="B104" s="2" t="s">
        <v>481</v>
      </c>
      <c r="C104" s="2" t="s">
        <v>190</v>
      </c>
      <c r="E104" s="2" t="s">
        <v>434</v>
      </c>
      <c r="F104" s="2" t="s">
        <v>194</v>
      </c>
      <c r="G104" s="2" t="s">
        <v>36</v>
      </c>
      <c r="H104" s="2" t="s">
        <v>196</v>
      </c>
      <c r="I104" s="2" t="s">
        <v>34</v>
      </c>
      <c r="J104" s="2" t="s">
        <v>36</v>
      </c>
      <c r="L104" s="3">
        <v>2000</v>
      </c>
      <c r="M104" s="3">
        <v>80</v>
      </c>
      <c r="N104" s="2">
        <v>393</v>
      </c>
      <c r="O104" s="2">
        <v>160</v>
      </c>
      <c r="P104" s="2">
        <v>60</v>
      </c>
      <c r="Q104" s="2">
        <v>4.0999999999999996</v>
      </c>
      <c r="R104" s="2">
        <v>3.6</v>
      </c>
      <c r="S104" s="2">
        <v>3</v>
      </c>
      <c r="T104" s="2">
        <v>12</v>
      </c>
      <c r="U104" s="2">
        <v>250</v>
      </c>
      <c r="V104" s="14">
        <v>0.5</v>
      </c>
      <c r="W104" s="2">
        <v>1600</v>
      </c>
      <c r="Z104" s="2">
        <v>12</v>
      </c>
      <c r="AA104" s="14">
        <v>0.5</v>
      </c>
      <c r="AB104" s="2">
        <v>141.30000000000001</v>
      </c>
      <c r="AC104" s="3">
        <v>34</v>
      </c>
      <c r="AD104" s="3">
        <v>137.69999999999999</v>
      </c>
      <c r="AE104" s="6"/>
      <c r="AF104" s="3">
        <v>2019</v>
      </c>
      <c r="AG104" s="3" t="s">
        <v>37</v>
      </c>
      <c r="AK104" s="2"/>
      <c r="AL104" s="2"/>
    </row>
    <row r="105" spans="1:38" x14ac:dyDescent="0.25">
      <c r="A105" s="2" t="s">
        <v>482</v>
      </c>
      <c r="B105" s="2" t="s">
        <v>482</v>
      </c>
      <c r="C105" s="2" t="s">
        <v>190</v>
      </c>
      <c r="E105" s="2" t="s">
        <v>434</v>
      </c>
      <c r="F105" s="2" t="s">
        <v>194</v>
      </c>
      <c r="G105" s="2" t="s">
        <v>36</v>
      </c>
      <c r="H105" s="2" t="s">
        <v>197</v>
      </c>
      <c r="I105" s="2" t="s">
        <v>34</v>
      </c>
      <c r="J105" s="2" t="s">
        <v>36</v>
      </c>
      <c r="L105" s="3">
        <v>2000</v>
      </c>
      <c r="M105" s="3">
        <v>80</v>
      </c>
      <c r="N105" s="2">
        <v>335</v>
      </c>
      <c r="O105" s="2">
        <v>141</v>
      </c>
      <c r="P105" s="2">
        <v>30</v>
      </c>
      <c r="Q105" s="2">
        <v>4.0999999999999996</v>
      </c>
      <c r="R105" s="2">
        <v>3.6</v>
      </c>
      <c r="S105" s="2">
        <v>3</v>
      </c>
      <c r="T105" s="2">
        <v>6</v>
      </c>
      <c r="U105" s="2">
        <v>150</v>
      </c>
      <c r="V105" s="14">
        <v>0.5</v>
      </c>
      <c r="W105" s="2">
        <v>950</v>
      </c>
      <c r="Z105" s="2">
        <v>6</v>
      </c>
      <c r="AA105" s="14">
        <v>0.5</v>
      </c>
      <c r="AB105" s="2">
        <v>140.5</v>
      </c>
      <c r="AC105" s="3">
        <v>28.1</v>
      </c>
      <c r="AD105" s="3">
        <v>95.7</v>
      </c>
      <c r="AE105" s="4"/>
      <c r="AF105" s="3">
        <v>2019</v>
      </c>
      <c r="AG105" s="3" t="s">
        <v>37</v>
      </c>
      <c r="AK105" s="2"/>
      <c r="AL105" s="2"/>
    </row>
    <row r="106" spans="1:38" x14ac:dyDescent="0.25">
      <c r="A106" s="2" t="s">
        <v>488</v>
      </c>
      <c r="B106" s="2" t="s">
        <v>488</v>
      </c>
      <c r="C106" s="2" t="s">
        <v>190</v>
      </c>
      <c r="E106" s="2" t="s">
        <v>434</v>
      </c>
      <c r="F106" s="2" t="s">
        <v>194</v>
      </c>
      <c r="G106" s="2" t="s">
        <v>36</v>
      </c>
      <c r="H106" s="2" t="s">
        <v>198</v>
      </c>
      <c r="I106" s="2" t="s">
        <v>34</v>
      </c>
      <c r="J106" s="2" t="s">
        <v>36</v>
      </c>
      <c r="N106" s="2">
        <v>263</v>
      </c>
      <c r="O106" s="2">
        <v>105</v>
      </c>
      <c r="P106" s="2">
        <v>6</v>
      </c>
      <c r="Q106" s="2">
        <v>4.0999999999999996</v>
      </c>
      <c r="R106" s="19">
        <v>3.6</v>
      </c>
      <c r="S106" s="2">
        <v>3</v>
      </c>
      <c r="T106" s="2">
        <v>1.2</v>
      </c>
      <c r="U106" s="2">
        <v>24</v>
      </c>
      <c r="W106" s="2">
        <v>222</v>
      </c>
      <c r="Z106" s="4"/>
      <c r="AB106" s="2">
        <v>77.8</v>
      </c>
      <c r="AC106" s="3">
        <v>22.2</v>
      </c>
      <c r="AD106" s="3">
        <v>49.8</v>
      </c>
      <c r="AE106" s="4"/>
      <c r="AF106" s="3">
        <v>2019</v>
      </c>
      <c r="AG106" s="3" t="s">
        <v>37</v>
      </c>
      <c r="AI106" s="3" t="s">
        <v>241</v>
      </c>
      <c r="AK106" s="2"/>
      <c r="AL106" s="2"/>
    </row>
    <row r="107" spans="1:38" x14ac:dyDescent="0.25">
      <c r="A107" s="2" t="s">
        <v>483</v>
      </c>
      <c r="B107" s="2" t="s">
        <v>483</v>
      </c>
      <c r="C107" s="2" t="s">
        <v>190</v>
      </c>
      <c r="E107" s="2" t="s">
        <v>434</v>
      </c>
      <c r="F107" s="2" t="s">
        <v>194</v>
      </c>
      <c r="G107" s="2" t="s">
        <v>36</v>
      </c>
      <c r="H107" s="2" t="s">
        <v>199</v>
      </c>
      <c r="I107" s="2" t="s">
        <v>34</v>
      </c>
      <c r="J107" s="2" t="s">
        <v>36</v>
      </c>
      <c r="L107" s="3">
        <v>2000</v>
      </c>
      <c r="M107" s="3">
        <v>80</v>
      </c>
      <c r="N107" s="2">
        <v>378</v>
      </c>
      <c r="O107" s="2">
        <v>153</v>
      </c>
      <c r="P107" s="2">
        <v>43</v>
      </c>
      <c r="Q107" s="2">
        <v>4.0999999999999996</v>
      </c>
      <c r="R107" s="2">
        <v>3.6</v>
      </c>
      <c r="S107" s="2">
        <v>3</v>
      </c>
      <c r="T107" s="2">
        <v>8.6</v>
      </c>
      <c r="U107" s="2">
        <v>200</v>
      </c>
      <c r="V107" s="14">
        <v>0.5</v>
      </c>
      <c r="W107" s="2">
        <v>1270</v>
      </c>
      <c r="Z107" s="2">
        <v>21.5</v>
      </c>
      <c r="AA107" s="14">
        <v>0.5</v>
      </c>
      <c r="AB107" s="2">
        <v>151.69999999999999</v>
      </c>
      <c r="AC107" s="3">
        <v>30.7</v>
      </c>
      <c r="AD107" s="3">
        <v>106.7</v>
      </c>
      <c r="AE107" s="6"/>
      <c r="AF107" s="3">
        <v>2019</v>
      </c>
      <c r="AG107" s="3" t="s">
        <v>37</v>
      </c>
    </row>
    <row r="108" spans="1:38" x14ac:dyDescent="0.25">
      <c r="A108" s="2" t="s">
        <v>484</v>
      </c>
      <c r="B108" s="2" t="s">
        <v>484</v>
      </c>
      <c r="C108" s="2" t="s">
        <v>190</v>
      </c>
      <c r="E108" s="2" t="s">
        <v>434</v>
      </c>
      <c r="F108" s="2" t="s">
        <v>194</v>
      </c>
      <c r="G108" s="2" t="s">
        <v>36</v>
      </c>
      <c r="H108" s="2" t="s">
        <v>200</v>
      </c>
      <c r="I108" s="2" t="s">
        <v>34</v>
      </c>
      <c r="J108" s="2" t="s">
        <v>36</v>
      </c>
      <c r="N108" s="2">
        <v>165</v>
      </c>
      <c r="O108" s="2">
        <v>70</v>
      </c>
      <c r="P108" s="2">
        <v>5</v>
      </c>
      <c r="Q108" s="2">
        <v>4.0999999999999996</v>
      </c>
      <c r="R108" s="2">
        <v>3.6</v>
      </c>
      <c r="S108" s="2">
        <v>3</v>
      </c>
      <c r="T108" s="4"/>
      <c r="U108" s="2">
        <v>500</v>
      </c>
      <c r="W108" s="2">
        <v>275</v>
      </c>
      <c r="Z108" s="2">
        <v>2.5</v>
      </c>
      <c r="AB108" s="2">
        <v>143.19999999999999</v>
      </c>
      <c r="AC108" s="3">
        <v>7.4</v>
      </c>
      <c r="AD108" s="3">
        <v>105.9</v>
      </c>
      <c r="AE108" s="6"/>
      <c r="AF108" s="3">
        <v>2019</v>
      </c>
      <c r="AG108" s="3" t="s">
        <v>37</v>
      </c>
      <c r="AI108" s="3" t="s">
        <v>242</v>
      </c>
    </row>
    <row r="109" spans="1:38" x14ac:dyDescent="0.25">
      <c r="A109" s="2" t="s">
        <v>220</v>
      </c>
      <c r="B109" s="2" t="s">
        <v>220</v>
      </c>
      <c r="C109" s="2" t="s">
        <v>201</v>
      </c>
      <c r="E109" s="2" t="s">
        <v>434</v>
      </c>
      <c r="F109" s="2" t="s">
        <v>56</v>
      </c>
      <c r="G109" s="2" t="s">
        <v>35</v>
      </c>
      <c r="H109" s="2" t="s">
        <v>202</v>
      </c>
      <c r="I109" s="2" t="s">
        <v>34</v>
      </c>
      <c r="J109" s="2" t="s">
        <v>36</v>
      </c>
      <c r="L109" s="3">
        <v>1500</v>
      </c>
      <c r="M109" s="3">
        <v>70</v>
      </c>
      <c r="N109" s="2">
        <v>512</v>
      </c>
      <c r="O109" s="2">
        <v>246</v>
      </c>
      <c r="P109" s="2">
        <v>16.8</v>
      </c>
      <c r="Q109" s="2">
        <v>4.2</v>
      </c>
      <c r="R109" s="2">
        <v>3.7</v>
      </c>
      <c r="S109" s="2">
        <v>2.8</v>
      </c>
      <c r="T109" s="2">
        <v>3.2</v>
      </c>
      <c r="U109" s="2">
        <v>32</v>
      </c>
      <c r="V109" s="14">
        <v>1</v>
      </c>
      <c r="W109" s="2">
        <v>240</v>
      </c>
      <c r="Y109" s="2">
        <v>16</v>
      </c>
      <c r="Z109" s="2">
        <v>3.2</v>
      </c>
      <c r="AA109" s="14">
        <v>1</v>
      </c>
      <c r="AB109" s="2">
        <v>130</v>
      </c>
      <c r="AC109" s="3">
        <v>9.1999999999999993</v>
      </c>
      <c r="AD109" s="3">
        <v>99</v>
      </c>
      <c r="AE109" s="6"/>
      <c r="AF109" s="3" t="s">
        <v>240</v>
      </c>
      <c r="AG109" s="3" t="s">
        <v>37</v>
      </c>
      <c r="AI109" s="3" t="s">
        <v>243</v>
      </c>
    </row>
    <row r="110" spans="1:38" x14ac:dyDescent="0.25">
      <c r="A110" s="2" t="s">
        <v>221</v>
      </c>
      <c r="B110" s="2" t="s">
        <v>221</v>
      </c>
      <c r="C110" s="2" t="s">
        <v>201</v>
      </c>
      <c r="E110" s="2" t="s">
        <v>434</v>
      </c>
      <c r="F110" s="2" t="s">
        <v>430</v>
      </c>
      <c r="G110" s="19" t="s">
        <v>36</v>
      </c>
      <c r="H110" s="2" t="s">
        <v>203</v>
      </c>
      <c r="I110" s="2" t="s">
        <v>34</v>
      </c>
      <c r="J110" s="2" t="s">
        <v>36</v>
      </c>
      <c r="L110" s="3">
        <v>10000</v>
      </c>
      <c r="M110" s="3">
        <v>80</v>
      </c>
      <c r="N110" s="2">
        <v>198</v>
      </c>
      <c r="O110" s="2">
        <v>90</v>
      </c>
      <c r="P110" s="2">
        <v>42</v>
      </c>
      <c r="Q110" s="2">
        <v>2.7</v>
      </c>
      <c r="R110" s="2">
        <v>2.2000000000000002</v>
      </c>
      <c r="S110" s="2">
        <v>1.6</v>
      </c>
      <c r="T110" s="2">
        <v>8</v>
      </c>
      <c r="U110" s="2">
        <v>200</v>
      </c>
      <c r="V110" s="14">
        <v>1</v>
      </c>
      <c r="W110" s="2">
        <v>980</v>
      </c>
      <c r="Y110" s="2">
        <v>120</v>
      </c>
      <c r="Z110" s="2">
        <v>8</v>
      </c>
      <c r="AA110" s="14">
        <v>1</v>
      </c>
      <c r="AB110" s="2">
        <v>250</v>
      </c>
      <c r="AC110" s="3">
        <v>12</v>
      </c>
      <c r="AD110" s="3">
        <v>155</v>
      </c>
      <c r="AE110" s="6"/>
      <c r="AF110" s="3">
        <v>2019</v>
      </c>
      <c r="AG110" s="3" t="s">
        <v>37</v>
      </c>
      <c r="AI110" s="3" t="s">
        <v>244</v>
      </c>
    </row>
    <row r="111" spans="1:38" x14ac:dyDescent="0.25">
      <c r="A111" s="2" t="s">
        <v>222</v>
      </c>
      <c r="B111" s="2" t="s">
        <v>222</v>
      </c>
      <c r="C111" s="2" t="s">
        <v>201</v>
      </c>
      <c r="E111" s="2" t="s">
        <v>436</v>
      </c>
      <c r="F111" s="2" t="s">
        <v>41</v>
      </c>
      <c r="G111" s="19" t="s">
        <v>36</v>
      </c>
      <c r="H111" s="2" t="s">
        <v>204</v>
      </c>
      <c r="I111" s="2" t="s">
        <v>34</v>
      </c>
      <c r="J111" s="2" t="s">
        <v>36</v>
      </c>
      <c r="L111" s="3">
        <v>4000</v>
      </c>
      <c r="M111" s="3">
        <v>80</v>
      </c>
      <c r="N111" s="2">
        <v>275</v>
      </c>
      <c r="O111" s="2">
        <v>128</v>
      </c>
      <c r="P111" s="2">
        <v>40</v>
      </c>
      <c r="Q111" s="2">
        <v>3.65</v>
      </c>
      <c r="R111" s="2">
        <v>3.2</v>
      </c>
      <c r="S111" s="2">
        <v>2.5</v>
      </c>
      <c r="T111" s="2">
        <v>8</v>
      </c>
      <c r="U111" s="2">
        <v>120</v>
      </c>
      <c r="V111" s="14">
        <v>1</v>
      </c>
      <c r="W111" s="2">
        <v>980</v>
      </c>
      <c r="Y111" s="2">
        <v>120</v>
      </c>
      <c r="Z111" s="2">
        <v>8</v>
      </c>
      <c r="AA111" s="14">
        <v>1</v>
      </c>
      <c r="AB111" s="2">
        <v>250</v>
      </c>
      <c r="AC111" s="3">
        <v>12.2</v>
      </c>
      <c r="AD111" s="3">
        <v>155</v>
      </c>
      <c r="AE111" s="6"/>
      <c r="AF111" s="3">
        <v>2020</v>
      </c>
      <c r="AG111" s="3" t="s">
        <v>37</v>
      </c>
    </row>
    <row r="112" spans="1:38" x14ac:dyDescent="0.25">
      <c r="A112" s="2" t="s">
        <v>223</v>
      </c>
      <c r="B112" s="2" t="s">
        <v>223</v>
      </c>
      <c r="C112" s="2" t="s">
        <v>201</v>
      </c>
      <c r="E112" s="2" t="s">
        <v>434</v>
      </c>
      <c r="F112" s="2" t="s">
        <v>56</v>
      </c>
      <c r="G112" s="19" t="s">
        <v>36</v>
      </c>
      <c r="H112" s="2" t="s">
        <v>205</v>
      </c>
      <c r="I112" s="2" t="s">
        <v>34</v>
      </c>
      <c r="J112" s="2" t="s">
        <v>36</v>
      </c>
      <c r="L112" s="3">
        <v>4000</v>
      </c>
      <c r="M112" s="3">
        <v>80</v>
      </c>
      <c r="N112" s="2">
        <v>384.6</v>
      </c>
      <c r="O112" s="2">
        <v>202</v>
      </c>
      <c r="P112" s="2">
        <v>49</v>
      </c>
      <c r="Q112" s="2">
        <v>4.2</v>
      </c>
      <c r="R112" s="2">
        <v>3.65</v>
      </c>
      <c r="S112" s="2">
        <v>2.8</v>
      </c>
      <c r="T112" s="2">
        <v>9.6</v>
      </c>
      <c r="U112" s="2">
        <v>144</v>
      </c>
      <c r="V112" s="14">
        <v>1</v>
      </c>
      <c r="W112" s="2">
        <v>885</v>
      </c>
      <c r="Y112" s="2">
        <v>9.6</v>
      </c>
      <c r="Z112" s="2">
        <v>144</v>
      </c>
      <c r="AA112" s="14">
        <v>1</v>
      </c>
      <c r="AB112" s="2">
        <v>250</v>
      </c>
      <c r="AC112" s="3">
        <v>12.2</v>
      </c>
      <c r="AD112" s="3">
        <v>155</v>
      </c>
      <c r="AE112" s="6"/>
      <c r="AF112" s="3">
        <v>2020</v>
      </c>
      <c r="AG112" s="3" t="s">
        <v>37</v>
      </c>
    </row>
    <row r="113" spans="1:35" x14ac:dyDescent="0.25">
      <c r="A113" s="2" t="s">
        <v>224</v>
      </c>
      <c r="B113" s="2" t="s">
        <v>224</v>
      </c>
      <c r="C113" s="2" t="s">
        <v>201</v>
      </c>
      <c r="E113" s="2" t="s">
        <v>434</v>
      </c>
      <c r="F113" s="2" t="s">
        <v>56</v>
      </c>
      <c r="G113" s="19" t="s">
        <v>36</v>
      </c>
      <c r="H113" s="2" t="s">
        <v>206</v>
      </c>
      <c r="I113" s="2" t="s">
        <v>34</v>
      </c>
      <c r="J113" s="2" t="s">
        <v>36</v>
      </c>
      <c r="L113" s="3">
        <v>3000</v>
      </c>
      <c r="M113" s="3">
        <v>85</v>
      </c>
      <c r="N113" s="2">
        <v>348.3</v>
      </c>
      <c r="O113" s="2">
        <v>175</v>
      </c>
      <c r="P113" s="2">
        <v>45</v>
      </c>
      <c r="Q113" s="2">
        <v>4.2</v>
      </c>
      <c r="R113" s="2">
        <v>3.6</v>
      </c>
      <c r="S113" s="2">
        <v>2.4</v>
      </c>
      <c r="T113" s="2">
        <v>8.8000000000000007</v>
      </c>
      <c r="U113" s="2">
        <v>176</v>
      </c>
      <c r="V113" s="14">
        <v>1</v>
      </c>
      <c r="W113" s="2">
        <v>928</v>
      </c>
      <c r="Y113" s="2">
        <v>176</v>
      </c>
      <c r="Z113" s="2">
        <v>8.8000000000000007</v>
      </c>
      <c r="AA113" s="14">
        <v>1</v>
      </c>
      <c r="AB113" s="2">
        <v>250</v>
      </c>
      <c r="AC113" s="3">
        <v>12.2</v>
      </c>
      <c r="AD113" s="3">
        <v>155</v>
      </c>
      <c r="AE113" s="6"/>
      <c r="AF113" s="3">
        <v>2020</v>
      </c>
      <c r="AG113" s="3" t="s">
        <v>37</v>
      </c>
    </row>
    <row r="114" spans="1:35" x14ac:dyDescent="0.25">
      <c r="A114" s="2" t="s">
        <v>225</v>
      </c>
      <c r="B114" s="2" t="s">
        <v>225</v>
      </c>
      <c r="C114" s="2" t="s">
        <v>201</v>
      </c>
      <c r="E114" s="2" t="s">
        <v>434</v>
      </c>
      <c r="F114" s="2" t="s">
        <v>56</v>
      </c>
      <c r="G114" s="2" t="s">
        <v>35</v>
      </c>
      <c r="H114" s="2" t="s">
        <v>207</v>
      </c>
      <c r="I114" s="2" t="s">
        <v>34</v>
      </c>
      <c r="J114" s="2" t="s">
        <v>36</v>
      </c>
      <c r="L114" s="3">
        <v>2000</v>
      </c>
      <c r="M114" s="3">
        <v>80</v>
      </c>
      <c r="N114" s="2">
        <v>333</v>
      </c>
      <c r="O114" s="2">
        <v>152</v>
      </c>
      <c r="P114" s="2">
        <v>5.5</v>
      </c>
      <c r="Q114" s="2">
        <v>4.2</v>
      </c>
      <c r="R114" s="2">
        <v>3.7</v>
      </c>
      <c r="S114" s="2">
        <v>2.8</v>
      </c>
      <c r="T114" s="4"/>
      <c r="U114" s="2">
        <v>44</v>
      </c>
      <c r="V114" s="14">
        <v>1</v>
      </c>
      <c r="W114" s="2">
        <v>141</v>
      </c>
      <c r="Y114" s="2">
        <v>27.5</v>
      </c>
      <c r="Z114" s="4"/>
      <c r="AA114" s="14">
        <v>1</v>
      </c>
      <c r="AB114" s="2">
        <v>130</v>
      </c>
      <c r="AC114" s="3">
        <v>5.23</v>
      </c>
      <c r="AD114" s="3">
        <v>98</v>
      </c>
      <c r="AE114" s="6"/>
      <c r="AF114" s="3" t="s">
        <v>240</v>
      </c>
      <c r="AG114" s="3" t="s">
        <v>37</v>
      </c>
      <c r="AI114" s="3" t="s">
        <v>245</v>
      </c>
    </row>
    <row r="115" spans="1:35" x14ac:dyDescent="0.25">
      <c r="A115" s="2" t="s">
        <v>226</v>
      </c>
      <c r="B115" s="2" t="s">
        <v>226</v>
      </c>
      <c r="C115" s="2" t="s">
        <v>201</v>
      </c>
      <c r="E115" s="2" t="s">
        <v>434</v>
      </c>
      <c r="F115" s="2" t="s">
        <v>56</v>
      </c>
      <c r="G115" s="2" t="s">
        <v>35</v>
      </c>
      <c r="H115" s="2" t="s">
        <v>208</v>
      </c>
      <c r="I115" s="2" t="s">
        <v>34</v>
      </c>
      <c r="J115" s="2" t="s">
        <v>36</v>
      </c>
      <c r="L115" s="3">
        <v>2000</v>
      </c>
      <c r="N115" s="2">
        <v>388</v>
      </c>
      <c r="O115" s="2">
        <v>181</v>
      </c>
      <c r="P115" s="2">
        <v>10.3</v>
      </c>
      <c r="Q115" s="2">
        <v>4.2</v>
      </c>
      <c r="R115" s="2">
        <v>3.7</v>
      </c>
      <c r="S115" s="2">
        <v>2.8</v>
      </c>
      <c r="T115" s="4"/>
      <c r="U115" s="2">
        <v>30.9</v>
      </c>
      <c r="V115" s="14">
        <v>1</v>
      </c>
      <c r="W115" s="2">
        <v>218</v>
      </c>
      <c r="Y115" s="2">
        <v>10.3</v>
      </c>
      <c r="Z115" s="4"/>
      <c r="AA115" s="14">
        <v>1</v>
      </c>
      <c r="AB115" s="2">
        <v>130</v>
      </c>
      <c r="AC115" s="3">
        <v>8.1999999999999993</v>
      </c>
      <c r="AD115" s="3">
        <v>98</v>
      </c>
      <c r="AE115" s="6"/>
      <c r="AF115" s="3" t="s">
        <v>240</v>
      </c>
      <c r="AG115" s="3" t="s">
        <v>37</v>
      </c>
      <c r="AI115" s="3" t="s">
        <v>245</v>
      </c>
    </row>
    <row r="116" spans="1:35" x14ac:dyDescent="0.25">
      <c r="A116" s="2" t="s">
        <v>227</v>
      </c>
      <c r="B116" s="2" t="s">
        <v>227</v>
      </c>
      <c r="C116" s="2" t="s">
        <v>201</v>
      </c>
      <c r="E116" s="2" t="s">
        <v>434</v>
      </c>
      <c r="F116" s="2" t="s">
        <v>194</v>
      </c>
      <c r="G116" s="2" t="s">
        <v>35</v>
      </c>
      <c r="H116" s="2" t="s">
        <v>209</v>
      </c>
      <c r="I116" s="2" t="s">
        <v>34</v>
      </c>
      <c r="J116" s="2" t="s">
        <v>36</v>
      </c>
      <c r="L116" s="3">
        <v>700</v>
      </c>
      <c r="N116" s="2">
        <v>521</v>
      </c>
      <c r="O116" s="2">
        <v>235</v>
      </c>
      <c r="P116" s="2">
        <v>14.5</v>
      </c>
      <c r="Q116" s="2">
        <v>4.2</v>
      </c>
      <c r="R116" s="2">
        <v>3.7</v>
      </c>
      <c r="S116" s="2">
        <v>2.8</v>
      </c>
      <c r="T116" s="6"/>
      <c r="U116" s="2">
        <v>14.5</v>
      </c>
      <c r="V116" s="14">
        <v>1</v>
      </c>
      <c r="W116" s="2">
        <v>235</v>
      </c>
      <c r="Y116" s="2">
        <v>14.5</v>
      </c>
      <c r="Z116" s="6"/>
      <c r="AA116" s="14">
        <v>1</v>
      </c>
      <c r="AB116" s="2">
        <v>130</v>
      </c>
      <c r="AC116" s="3">
        <v>8.3000000000000007</v>
      </c>
      <c r="AD116" s="3">
        <v>99</v>
      </c>
      <c r="AE116" s="6"/>
      <c r="AF116" s="3" t="s">
        <v>240</v>
      </c>
      <c r="AG116" s="3" t="s">
        <v>37</v>
      </c>
      <c r="AI116" s="3" t="s">
        <v>245</v>
      </c>
    </row>
    <row r="117" spans="1:35" x14ac:dyDescent="0.25">
      <c r="A117" s="2" t="s">
        <v>228</v>
      </c>
      <c r="B117" s="2" t="s">
        <v>228</v>
      </c>
      <c r="C117" s="2" t="s">
        <v>201</v>
      </c>
      <c r="E117" s="2" t="s">
        <v>434</v>
      </c>
      <c r="F117" s="2" t="s">
        <v>56</v>
      </c>
      <c r="G117" s="19" t="s">
        <v>35</v>
      </c>
      <c r="H117" s="2" t="s">
        <v>210</v>
      </c>
      <c r="I117" s="2" t="s">
        <v>34</v>
      </c>
      <c r="J117" s="2" t="s">
        <v>36</v>
      </c>
      <c r="L117" s="3">
        <v>2000</v>
      </c>
      <c r="N117" s="2">
        <v>440</v>
      </c>
      <c r="O117" s="2">
        <v>202</v>
      </c>
      <c r="P117" s="2">
        <v>11.7</v>
      </c>
      <c r="Q117" s="2">
        <v>4.2</v>
      </c>
      <c r="R117" s="2">
        <v>3.7</v>
      </c>
      <c r="S117" s="2">
        <v>2.8</v>
      </c>
      <c r="T117" s="6"/>
      <c r="U117" s="2">
        <v>35.1</v>
      </c>
      <c r="V117" s="14">
        <v>1</v>
      </c>
      <c r="W117" s="2">
        <v>221</v>
      </c>
      <c r="Y117" s="2">
        <v>11.7</v>
      </c>
      <c r="Z117" s="6"/>
      <c r="AA117" s="14">
        <v>1</v>
      </c>
      <c r="AB117" s="2">
        <v>130</v>
      </c>
      <c r="AC117" s="3">
        <v>8.1</v>
      </c>
      <c r="AD117" s="3">
        <v>98</v>
      </c>
      <c r="AE117" s="6"/>
      <c r="AF117" s="3" t="s">
        <v>240</v>
      </c>
      <c r="AG117" s="3" t="s">
        <v>37</v>
      </c>
    </row>
    <row r="118" spans="1:35" x14ac:dyDescent="0.25">
      <c r="A118" s="2" t="s">
        <v>229</v>
      </c>
      <c r="B118" s="2" t="s">
        <v>229</v>
      </c>
      <c r="C118" s="2" t="s">
        <v>201</v>
      </c>
      <c r="E118" s="2" t="s">
        <v>436</v>
      </c>
      <c r="F118" s="2" t="s">
        <v>41</v>
      </c>
      <c r="G118" s="19" t="s">
        <v>35</v>
      </c>
      <c r="H118" s="2" t="s">
        <v>211</v>
      </c>
      <c r="I118" s="2" t="s">
        <v>34</v>
      </c>
      <c r="J118" s="2" t="s">
        <v>36</v>
      </c>
      <c r="L118" s="3">
        <v>3000</v>
      </c>
      <c r="N118" s="2">
        <v>266</v>
      </c>
      <c r="O118" s="2">
        <v>135</v>
      </c>
      <c r="P118" s="2">
        <v>7.5</v>
      </c>
      <c r="Q118" s="2">
        <v>3.65</v>
      </c>
      <c r="R118" s="2">
        <v>3.2</v>
      </c>
      <c r="S118" s="2">
        <v>2.5</v>
      </c>
      <c r="T118" s="6"/>
      <c r="U118" s="2">
        <v>37.5</v>
      </c>
      <c r="W118" s="2">
        <v>195</v>
      </c>
      <c r="Y118" s="2">
        <v>15</v>
      </c>
      <c r="Z118" s="6"/>
      <c r="AB118" s="2">
        <v>130</v>
      </c>
      <c r="AC118" s="3">
        <v>7.9</v>
      </c>
      <c r="AD118" s="3">
        <v>98</v>
      </c>
      <c r="AE118" s="6"/>
      <c r="AF118" s="3" t="s">
        <v>240</v>
      </c>
      <c r="AG118" s="3" t="s">
        <v>37</v>
      </c>
    </row>
    <row r="119" spans="1:35" x14ac:dyDescent="0.25">
      <c r="A119" s="2" t="s">
        <v>230</v>
      </c>
      <c r="B119" s="2" t="s">
        <v>230</v>
      </c>
      <c r="C119" s="2" t="s">
        <v>201</v>
      </c>
      <c r="E119" s="2" t="s">
        <v>434</v>
      </c>
      <c r="F119" s="2" t="s">
        <v>56</v>
      </c>
      <c r="G119" s="19" t="s">
        <v>35</v>
      </c>
      <c r="H119" s="2" t="s">
        <v>212</v>
      </c>
      <c r="I119" s="2" t="s">
        <v>34</v>
      </c>
      <c r="J119" s="2" t="s">
        <v>36</v>
      </c>
      <c r="L119" s="3">
        <v>2000</v>
      </c>
      <c r="N119" s="2">
        <v>404</v>
      </c>
      <c r="O119" s="2">
        <v>184</v>
      </c>
      <c r="P119" s="2">
        <v>13</v>
      </c>
      <c r="Q119" s="2">
        <v>4.2</v>
      </c>
      <c r="R119" s="2">
        <v>3.7</v>
      </c>
      <c r="S119" s="2">
        <v>2.8</v>
      </c>
      <c r="T119" s="6"/>
      <c r="U119" s="2">
        <v>39</v>
      </c>
      <c r="V119" s="14">
        <v>1</v>
      </c>
      <c r="W119" s="2">
        <v>260</v>
      </c>
      <c r="Y119" s="2">
        <v>13</v>
      </c>
      <c r="Z119" s="6"/>
      <c r="AA119" s="14">
        <v>1</v>
      </c>
      <c r="AB119" s="2">
        <v>130</v>
      </c>
      <c r="AC119" s="3">
        <v>9.0500000000000007</v>
      </c>
      <c r="AD119" s="3">
        <v>98</v>
      </c>
      <c r="AE119" s="6"/>
      <c r="AF119" s="3" t="s">
        <v>240</v>
      </c>
      <c r="AG119" s="3" t="s">
        <v>37</v>
      </c>
    </row>
    <row r="120" spans="1:35" x14ac:dyDescent="0.25">
      <c r="A120" s="2" t="s">
        <v>231</v>
      </c>
      <c r="B120" s="2" t="s">
        <v>231</v>
      </c>
      <c r="C120" s="2" t="s">
        <v>213</v>
      </c>
      <c r="E120" s="2" t="s">
        <v>436</v>
      </c>
      <c r="F120" s="2" t="s">
        <v>41</v>
      </c>
      <c r="G120" s="2" t="s">
        <v>36</v>
      </c>
      <c r="H120" s="2" t="s">
        <v>214</v>
      </c>
      <c r="I120" s="2" t="s">
        <v>34</v>
      </c>
      <c r="J120" s="2" t="s">
        <v>36</v>
      </c>
      <c r="L120" s="3">
        <v>2000</v>
      </c>
      <c r="P120" s="2">
        <v>3.5</v>
      </c>
      <c r="Q120" s="2">
        <v>3.65</v>
      </c>
      <c r="R120" s="2">
        <v>3.2</v>
      </c>
      <c r="S120" s="2">
        <v>2</v>
      </c>
      <c r="T120" s="21">
        <f t="shared" ref="T120:T130" si="8">0.2*P120</f>
        <v>0.70000000000000007</v>
      </c>
      <c r="U120" s="2">
        <v>7</v>
      </c>
      <c r="V120" s="14">
        <v>0.5</v>
      </c>
      <c r="W120" s="2">
        <v>87.5</v>
      </c>
      <c r="Y120" s="2">
        <v>3.5</v>
      </c>
      <c r="Z120" s="24">
        <f t="shared" ref="Z120:Z126" si="9">0.2*Q120</f>
        <v>0.73</v>
      </c>
      <c r="AA120" s="14">
        <v>0.5</v>
      </c>
      <c r="AB120" s="2">
        <v>120</v>
      </c>
      <c r="AC120" s="3">
        <v>8.1</v>
      </c>
      <c r="AD120" s="3">
        <v>51.5</v>
      </c>
      <c r="AE120" s="6"/>
      <c r="AF120" s="3">
        <v>2015</v>
      </c>
      <c r="AG120" s="3" t="s">
        <v>37</v>
      </c>
      <c r="AI120" s="3" t="s">
        <v>246</v>
      </c>
    </row>
    <row r="121" spans="1:35" x14ac:dyDescent="0.25">
      <c r="A121" s="2" t="s">
        <v>232</v>
      </c>
      <c r="B121" s="2" t="s">
        <v>232</v>
      </c>
      <c r="C121" s="2" t="s">
        <v>213</v>
      </c>
      <c r="E121" s="2" t="s">
        <v>436</v>
      </c>
      <c r="F121" s="2" t="s">
        <v>41</v>
      </c>
      <c r="G121" s="2" t="s">
        <v>36</v>
      </c>
      <c r="H121" s="2" t="s">
        <v>215</v>
      </c>
      <c r="I121" s="2" t="s">
        <v>34</v>
      </c>
      <c r="J121" s="2" t="s">
        <v>36</v>
      </c>
      <c r="L121" s="3">
        <v>2000</v>
      </c>
      <c r="P121" s="2">
        <v>11</v>
      </c>
      <c r="Q121" s="2">
        <v>3.65</v>
      </c>
      <c r="R121" s="2">
        <v>3.2</v>
      </c>
      <c r="S121" s="2">
        <v>2</v>
      </c>
      <c r="T121" s="21">
        <f t="shared" si="8"/>
        <v>2.2000000000000002</v>
      </c>
      <c r="U121" s="2">
        <v>22</v>
      </c>
      <c r="V121" s="14">
        <v>0.5</v>
      </c>
      <c r="W121" s="2">
        <v>275</v>
      </c>
      <c r="Y121" s="2">
        <v>11</v>
      </c>
      <c r="Z121" s="24">
        <f t="shared" si="9"/>
        <v>0.73</v>
      </c>
      <c r="AA121" s="14">
        <v>0.5</v>
      </c>
      <c r="AB121" s="2">
        <v>224</v>
      </c>
      <c r="AC121" s="3">
        <v>11.3</v>
      </c>
      <c r="AD121" s="3">
        <v>67.5</v>
      </c>
      <c r="AE121" s="6"/>
      <c r="AF121" s="3">
        <v>2016</v>
      </c>
      <c r="AG121" s="3" t="s">
        <v>37</v>
      </c>
      <c r="AI121" s="3" t="s">
        <v>246</v>
      </c>
    </row>
    <row r="122" spans="1:35" x14ac:dyDescent="0.25">
      <c r="A122" s="2" t="s">
        <v>233</v>
      </c>
      <c r="B122" s="2" t="s">
        <v>233</v>
      </c>
      <c r="C122" s="2" t="s">
        <v>213</v>
      </c>
      <c r="E122" s="2" t="s">
        <v>436</v>
      </c>
      <c r="F122" s="2" t="s">
        <v>41</v>
      </c>
      <c r="G122" s="2" t="s">
        <v>36</v>
      </c>
      <c r="H122" s="2" t="s">
        <v>216</v>
      </c>
      <c r="I122" s="2" t="s">
        <v>34</v>
      </c>
      <c r="J122" s="2" t="s">
        <v>36</v>
      </c>
      <c r="L122" s="3">
        <v>2000</v>
      </c>
      <c r="P122" s="2">
        <v>5</v>
      </c>
      <c r="Q122" s="2">
        <v>3.65</v>
      </c>
      <c r="R122" s="2">
        <v>3.2</v>
      </c>
      <c r="S122" s="2">
        <v>2</v>
      </c>
      <c r="T122" s="2">
        <f t="shared" si="8"/>
        <v>1</v>
      </c>
      <c r="U122" s="2">
        <v>10</v>
      </c>
      <c r="V122" s="14">
        <v>0.5</v>
      </c>
      <c r="W122" s="2">
        <v>125</v>
      </c>
      <c r="Y122" s="2">
        <v>5</v>
      </c>
      <c r="Z122" s="19">
        <f t="shared" si="9"/>
        <v>0.73</v>
      </c>
      <c r="AA122" s="14">
        <v>0.5</v>
      </c>
      <c r="AB122" s="2">
        <v>131</v>
      </c>
      <c r="AC122" s="3">
        <v>7.8</v>
      </c>
      <c r="AD122" s="3">
        <v>68.5</v>
      </c>
      <c r="AE122" s="6"/>
      <c r="AF122" s="3">
        <v>2015</v>
      </c>
      <c r="AG122" s="3" t="s">
        <v>37</v>
      </c>
      <c r="AI122" s="3" t="s">
        <v>246</v>
      </c>
    </row>
    <row r="123" spans="1:35" x14ac:dyDescent="0.25">
      <c r="A123" s="2" t="s">
        <v>234</v>
      </c>
      <c r="B123" s="2" t="s">
        <v>234</v>
      </c>
      <c r="C123" s="2" t="s">
        <v>213</v>
      </c>
      <c r="E123" s="2" t="s">
        <v>436</v>
      </c>
      <c r="F123" s="2" t="s">
        <v>41</v>
      </c>
      <c r="G123" s="2" t="s">
        <v>36</v>
      </c>
      <c r="H123" s="2" t="s">
        <v>217</v>
      </c>
      <c r="I123" s="2" t="s">
        <v>34</v>
      </c>
      <c r="J123" s="2" t="s">
        <v>36</v>
      </c>
      <c r="L123" s="3">
        <v>2000</v>
      </c>
      <c r="P123" s="2">
        <v>8.5</v>
      </c>
      <c r="Q123" s="2">
        <v>3.65</v>
      </c>
      <c r="R123" s="2">
        <v>3.2</v>
      </c>
      <c r="S123" s="2">
        <v>2</v>
      </c>
      <c r="T123" s="2">
        <f t="shared" si="8"/>
        <v>1.7000000000000002</v>
      </c>
      <c r="U123" s="2">
        <v>17</v>
      </c>
      <c r="V123" s="14">
        <v>0.5</v>
      </c>
      <c r="W123" s="2">
        <v>170</v>
      </c>
      <c r="Y123" s="2">
        <v>8.5</v>
      </c>
      <c r="Z123" s="19">
        <f t="shared" si="9"/>
        <v>0.73</v>
      </c>
      <c r="AA123" s="14">
        <v>0.5</v>
      </c>
      <c r="AB123" s="2">
        <v>121</v>
      </c>
      <c r="AC123" s="3">
        <v>9.8000000000000007</v>
      </c>
      <c r="AD123" s="3">
        <v>90.5</v>
      </c>
      <c r="AE123" s="6"/>
      <c r="AF123" s="3">
        <v>2018</v>
      </c>
      <c r="AG123" s="3" t="s">
        <v>37</v>
      </c>
      <c r="AI123" s="3" t="s">
        <v>246</v>
      </c>
    </row>
    <row r="124" spans="1:35" x14ac:dyDescent="0.25">
      <c r="A124" s="2" t="s">
        <v>235</v>
      </c>
      <c r="B124" s="2" t="s">
        <v>235</v>
      </c>
      <c r="C124" s="2" t="s">
        <v>213</v>
      </c>
      <c r="E124" s="2" t="s">
        <v>436</v>
      </c>
      <c r="F124" s="2" t="s">
        <v>41</v>
      </c>
      <c r="G124" s="2" t="s">
        <v>36</v>
      </c>
      <c r="H124" s="2" t="s">
        <v>218</v>
      </c>
      <c r="I124" s="2" t="s">
        <v>34</v>
      </c>
      <c r="J124" s="2" t="s">
        <v>36</v>
      </c>
      <c r="L124" s="3">
        <v>2000</v>
      </c>
      <c r="P124" s="2">
        <v>4.5</v>
      </c>
      <c r="Q124" s="2">
        <v>3.65</v>
      </c>
      <c r="R124" s="2">
        <v>3.2</v>
      </c>
      <c r="S124" s="2">
        <v>2</v>
      </c>
      <c r="T124" s="2">
        <f t="shared" si="8"/>
        <v>0.9</v>
      </c>
      <c r="U124" s="2">
        <v>9</v>
      </c>
      <c r="V124" s="14">
        <v>0.5</v>
      </c>
      <c r="W124" s="2">
        <v>112.5</v>
      </c>
      <c r="Y124" s="2">
        <v>4.5</v>
      </c>
      <c r="Z124" s="19">
        <f t="shared" si="9"/>
        <v>0.73</v>
      </c>
      <c r="AA124" s="14">
        <v>0.5</v>
      </c>
      <c r="AB124" s="2">
        <v>101</v>
      </c>
      <c r="AC124" s="3">
        <v>6.3</v>
      </c>
      <c r="AD124" s="3">
        <v>100.5</v>
      </c>
      <c r="AE124" s="6"/>
      <c r="AF124" s="3">
        <v>2015</v>
      </c>
      <c r="AG124" s="3" t="s">
        <v>37</v>
      </c>
      <c r="AI124" s="3" t="s">
        <v>246</v>
      </c>
    </row>
    <row r="125" spans="1:35" x14ac:dyDescent="0.25">
      <c r="A125" s="2" t="s">
        <v>236</v>
      </c>
      <c r="B125" s="2" t="s">
        <v>236</v>
      </c>
      <c r="C125" s="2" t="s">
        <v>213</v>
      </c>
      <c r="E125" s="2" t="s">
        <v>436</v>
      </c>
      <c r="F125" s="2" t="s">
        <v>41</v>
      </c>
      <c r="G125" s="2" t="s">
        <v>36</v>
      </c>
      <c r="H125" s="2" t="s">
        <v>219</v>
      </c>
      <c r="I125" s="2" t="s">
        <v>34</v>
      </c>
      <c r="J125" s="2" t="s">
        <v>36</v>
      </c>
      <c r="L125" s="3">
        <v>2000</v>
      </c>
      <c r="P125" s="2">
        <v>10</v>
      </c>
      <c r="Q125" s="2">
        <v>3.65</v>
      </c>
      <c r="R125" s="2">
        <v>3.2</v>
      </c>
      <c r="S125" s="2">
        <v>2</v>
      </c>
      <c r="T125" s="2">
        <f t="shared" si="8"/>
        <v>2</v>
      </c>
      <c r="U125" s="2">
        <v>20</v>
      </c>
      <c r="V125" s="14">
        <v>0.5</v>
      </c>
      <c r="W125" s="2">
        <v>250</v>
      </c>
      <c r="Y125" s="2">
        <v>10</v>
      </c>
      <c r="Z125" s="19">
        <f t="shared" si="9"/>
        <v>0.73</v>
      </c>
      <c r="AA125" s="14">
        <v>0.5</v>
      </c>
      <c r="AB125" s="2">
        <v>166</v>
      </c>
      <c r="AC125" s="3">
        <v>9.5</v>
      </c>
      <c r="AD125" s="3">
        <v>101</v>
      </c>
      <c r="AE125" s="6"/>
      <c r="AF125" s="3">
        <v>2017</v>
      </c>
      <c r="AG125" s="3" t="s">
        <v>37</v>
      </c>
      <c r="AI125" s="3" t="s">
        <v>246</v>
      </c>
    </row>
    <row r="126" spans="1:35" x14ac:dyDescent="0.25">
      <c r="A126" s="2" t="s">
        <v>237</v>
      </c>
      <c r="B126" s="2" t="s">
        <v>237</v>
      </c>
      <c r="C126" s="2" t="s">
        <v>213</v>
      </c>
      <c r="E126" s="2" t="s">
        <v>436</v>
      </c>
      <c r="F126" s="2" t="s">
        <v>41</v>
      </c>
      <c r="G126" s="2" t="s">
        <v>36</v>
      </c>
      <c r="H126" s="2" t="s">
        <v>214</v>
      </c>
      <c r="I126" s="2" t="s">
        <v>34</v>
      </c>
      <c r="J126" s="2" t="s">
        <v>36</v>
      </c>
      <c r="L126" s="3">
        <v>2000</v>
      </c>
      <c r="P126" s="2">
        <v>7</v>
      </c>
      <c r="Q126" s="2">
        <v>3.65</v>
      </c>
      <c r="R126" s="2">
        <v>3.2</v>
      </c>
      <c r="S126" s="2">
        <v>2</v>
      </c>
      <c r="T126" s="2">
        <f t="shared" si="8"/>
        <v>1.4000000000000001</v>
      </c>
      <c r="U126" s="2">
        <v>14</v>
      </c>
      <c r="V126" s="14">
        <v>0.5</v>
      </c>
      <c r="W126" s="2">
        <v>175</v>
      </c>
      <c r="Y126" s="2">
        <v>7</v>
      </c>
      <c r="Z126" s="19">
        <f t="shared" si="9"/>
        <v>0.73</v>
      </c>
      <c r="AA126" s="14">
        <v>0.5</v>
      </c>
      <c r="AB126" s="2">
        <v>123</v>
      </c>
      <c r="AC126" s="3">
        <v>7.8</v>
      </c>
      <c r="AD126" s="3">
        <v>103.5</v>
      </c>
      <c r="AE126" s="6"/>
      <c r="AF126" s="3">
        <v>2014</v>
      </c>
      <c r="AG126" s="3" t="s">
        <v>37</v>
      </c>
      <c r="AI126" s="3" t="s">
        <v>246</v>
      </c>
    </row>
    <row r="127" spans="1:35" x14ac:dyDescent="0.25">
      <c r="A127" s="2" t="s">
        <v>247</v>
      </c>
      <c r="B127" s="2" t="s">
        <v>247</v>
      </c>
      <c r="C127" s="2" t="s">
        <v>190</v>
      </c>
      <c r="E127" s="2" t="s">
        <v>434</v>
      </c>
      <c r="F127" s="2" t="s">
        <v>194</v>
      </c>
      <c r="G127" s="2" t="s">
        <v>36</v>
      </c>
      <c r="H127" s="2" t="s">
        <v>248</v>
      </c>
      <c r="I127" s="2" t="s">
        <v>34</v>
      </c>
      <c r="J127" s="2" t="s">
        <v>36</v>
      </c>
      <c r="L127" s="3">
        <v>2000</v>
      </c>
      <c r="M127" s="3">
        <v>80</v>
      </c>
      <c r="N127" s="2">
        <v>343</v>
      </c>
      <c r="O127" s="2">
        <v>134</v>
      </c>
      <c r="P127" s="2">
        <v>55</v>
      </c>
      <c r="Q127" s="2">
        <v>4.0999999999999996</v>
      </c>
      <c r="R127" s="2">
        <v>3.7</v>
      </c>
      <c r="S127" s="2">
        <v>3</v>
      </c>
      <c r="T127" s="2">
        <f t="shared" si="8"/>
        <v>11</v>
      </c>
      <c r="U127" s="2">
        <v>440</v>
      </c>
      <c r="V127" s="14">
        <v>0.5</v>
      </c>
      <c r="W127" s="2">
        <v>1680</v>
      </c>
      <c r="Y127" s="2">
        <v>27.5</v>
      </c>
      <c r="Z127" s="2">
        <f>0.2*P127</f>
        <v>11</v>
      </c>
      <c r="AA127" s="14">
        <v>0.5</v>
      </c>
      <c r="AB127" s="2">
        <v>141</v>
      </c>
      <c r="AC127" s="3">
        <v>34</v>
      </c>
      <c r="AD127" s="3">
        <v>137.69999999999999</v>
      </c>
      <c r="AE127" s="6"/>
      <c r="AF127" s="3">
        <v>2016</v>
      </c>
      <c r="AG127" s="3" t="s">
        <v>37</v>
      </c>
    </row>
    <row r="128" spans="1:35" x14ac:dyDescent="0.25">
      <c r="A128" s="2" t="s">
        <v>721</v>
      </c>
      <c r="B128" s="2" t="s">
        <v>721</v>
      </c>
      <c r="C128" s="2" t="s">
        <v>441</v>
      </c>
      <c r="E128" s="2" t="s">
        <v>434</v>
      </c>
      <c r="F128" s="2" t="s">
        <v>117</v>
      </c>
      <c r="G128" s="2" t="s">
        <v>282</v>
      </c>
      <c r="H128" s="2" t="s">
        <v>722</v>
      </c>
      <c r="I128" s="2" t="s">
        <v>34</v>
      </c>
      <c r="J128" s="2" t="s">
        <v>55</v>
      </c>
      <c r="L128" s="3">
        <v>1000</v>
      </c>
      <c r="M128" s="3">
        <v>90</v>
      </c>
      <c r="O128" s="2">
        <v>257</v>
      </c>
      <c r="P128" s="2">
        <v>5</v>
      </c>
      <c r="Q128" s="2">
        <v>4.2</v>
      </c>
      <c r="R128" s="2">
        <v>3.6</v>
      </c>
      <c r="S128" s="2">
        <v>2.5</v>
      </c>
      <c r="T128" s="2">
        <f t="shared" si="8"/>
        <v>1</v>
      </c>
      <c r="U128" s="2">
        <v>14</v>
      </c>
      <c r="V128" s="14">
        <v>0.33</v>
      </c>
      <c r="W128" s="2">
        <v>68.5</v>
      </c>
      <c r="Y128" s="2">
        <v>2.38</v>
      </c>
      <c r="Z128" s="2">
        <v>1.45</v>
      </c>
      <c r="AA128" s="14">
        <v>0.33</v>
      </c>
      <c r="AC128" s="3">
        <v>70.150000000000006</v>
      </c>
      <c r="AE128" s="25">
        <v>21.1</v>
      </c>
      <c r="AF128" s="3">
        <v>2018</v>
      </c>
      <c r="AG128" s="3" t="s">
        <v>37</v>
      </c>
    </row>
    <row r="129" spans="1:35" x14ac:dyDescent="0.25">
      <c r="A129" s="2" t="s">
        <v>723</v>
      </c>
      <c r="B129" s="2" t="s">
        <v>723</v>
      </c>
      <c r="C129" s="2" t="s">
        <v>276</v>
      </c>
      <c r="E129" s="2" t="s">
        <v>434</v>
      </c>
      <c r="F129" s="2" t="s">
        <v>56</v>
      </c>
      <c r="G129" s="2" t="s">
        <v>35</v>
      </c>
      <c r="H129" t="s">
        <v>724</v>
      </c>
      <c r="I129" s="2" t="s">
        <v>34</v>
      </c>
      <c r="J129" s="2" t="s">
        <v>36</v>
      </c>
      <c r="L129" s="3">
        <v>1000</v>
      </c>
      <c r="M129" s="3">
        <v>80</v>
      </c>
      <c r="O129" s="2">
        <v>304</v>
      </c>
      <c r="P129" s="2">
        <v>11.7</v>
      </c>
      <c r="Q129" s="2">
        <v>4.3</v>
      </c>
      <c r="R129" s="2">
        <v>3.7</v>
      </c>
      <c r="S129" s="2">
        <v>2.5</v>
      </c>
      <c r="T129" s="2">
        <f t="shared" si="8"/>
        <v>2.34</v>
      </c>
      <c r="V129" s="14">
        <v>1</v>
      </c>
      <c r="Z129" s="2">
        <v>2.34</v>
      </c>
      <c r="AA129" s="14">
        <v>1</v>
      </c>
      <c r="AB129" s="13">
        <v>145</v>
      </c>
      <c r="AC129" s="3">
        <v>10</v>
      </c>
      <c r="AD129" s="3">
        <v>64</v>
      </c>
      <c r="AE129" s="25"/>
      <c r="AF129" s="3">
        <v>2019</v>
      </c>
      <c r="AG129" s="3" t="s">
        <v>75</v>
      </c>
    </row>
    <row r="130" spans="1:35" x14ac:dyDescent="0.25">
      <c r="A130" s="2" t="s">
        <v>725</v>
      </c>
      <c r="B130" s="2" t="s">
        <v>725</v>
      </c>
      <c r="C130" s="2" t="s">
        <v>276</v>
      </c>
      <c r="E130" s="2" t="s">
        <v>434</v>
      </c>
      <c r="F130" s="2" t="s">
        <v>56</v>
      </c>
      <c r="G130" s="2" t="s">
        <v>35</v>
      </c>
      <c r="H130" s="2" t="s">
        <v>726</v>
      </c>
      <c r="I130" s="2" t="s">
        <v>34</v>
      </c>
      <c r="J130" s="2" t="s">
        <v>36</v>
      </c>
      <c r="L130" s="3">
        <v>600</v>
      </c>
      <c r="M130" s="3">
        <v>80</v>
      </c>
      <c r="O130" s="2">
        <v>300</v>
      </c>
      <c r="P130" s="2">
        <v>50</v>
      </c>
      <c r="Q130" s="2">
        <v>4.3</v>
      </c>
      <c r="R130" s="2">
        <v>3.7</v>
      </c>
      <c r="S130" s="2">
        <v>2.5</v>
      </c>
      <c r="T130" s="2">
        <f t="shared" si="8"/>
        <v>10</v>
      </c>
      <c r="V130" s="14">
        <v>1</v>
      </c>
      <c r="Z130" s="2">
        <v>2.34</v>
      </c>
      <c r="AA130" s="14">
        <v>1</v>
      </c>
      <c r="AB130" s="13">
        <v>320</v>
      </c>
      <c r="AC130" s="3">
        <v>7</v>
      </c>
      <c r="AD130" s="3">
        <v>102</v>
      </c>
      <c r="AF130" s="3">
        <v>2019</v>
      </c>
      <c r="AG130" s="3" t="s">
        <v>75</v>
      </c>
    </row>
    <row r="131" spans="1:35" x14ac:dyDescent="0.25">
      <c r="A131" s="2" t="s">
        <v>727</v>
      </c>
      <c r="B131" s="2" t="s">
        <v>727</v>
      </c>
      <c r="C131" s="2" t="s">
        <v>257</v>
      </c>
      <c r="G131" s="2" t="s">
        <v>35</v>
      </c>
      <c r="H131" s="2">
        <v>2895129</v>
      </c>
      <c r="I131" s="2" t="s">
        <v>34</v>
      </c>
      <c r="J131" s="2" t="s">
        <v>36</v>
      </c>
      <c r="L131" s="3">
        <v>800</v>
      </c>
      <c r="M131" s="3">
        <v>80</v>
      </c>
      <c r="P131" s="2">
        <v>4.42</v>
      </c>
      <c r="Q131" s="2">
        <v>4.3499999999999996</v>
      </c>
      <c r="R131" s="2">
        <v>3.85</v>
      </c>
      <c r="S131" s="2">
        <v>2.5</v>
      </c>
      <c r="T131" s="2">
        <v>1</v>
      </c>
      <c r="U131" s="2">
        <v>8.8000000000000007</v>
      </c>
      <c r="V131" s="14">
        <v>0.5</v>
      </c>
      <c r="W131" s="2">
        <v>79</v>
      </c>
      <c r="Y131" s="2">
        <v>4.4000000000000004</v>
      </c>
      <c r="Z131" s="2">
        <v>1</v>
      </c>
      <c r="AA131" s="14">
        <v>0.33</v>
      </c>
      <c r="AB131" s="13">
        <v>129</v>
      </c>
      <c r="AC131" s="3">
        <v>2.8</v>
      </c>
      <c r="AD131" s="3">
        <v>95</v>
      </c>
      <c r="AG131" s="3" t="s">
        <v>75</v>
      </c>
      <c r="AH131" s="3" t="s">
        <v>37</v>
      </c>
    </row>
    <row r="132" spans="1:35" x14ac:dyDescent="0.25">
      <c r="A132" s="2" t="s">
        <v>732</v>
      </c>
      <c r="B132" s="2" t="s">
        <v>732</v>
      </c>
      <c r="C132" s="2" t="s">
        <v>82</v>
      </c>
      <c r="E132" s="2" t="s">
        <v>436</v>
      </c>
      <c r="F132" s="2" t="s">
        <v>41</v>
      </c>
      <c r="G132" s="2" t="s">
        <v>36</v>
      </c>
      <c r="H132" s="2" t="s">
        <v>733</v>
      </c>
      <c r="I132" s="2" t="s">
        <v>34</v>
      </c>
      <c r="J132" s="2" t="s">
        <v>36</v>
      </c>
      <c r="L132" s="3">
        <v>3500</v>
      </c>
      <c r="M132" s="3">
        <v>80</v>
      </c>
      <c r="N132" s="8"/>
      <c r="P132" s="2">
        <v>106.5</v>
      </c>
      <c r="Q132" s="2">
        <v>3.65</v>
      </c>
      <c r="R132" s="2">
        <v>3.2</v>
      </c>
      <c r="S132" s="2">
        <v>2.5</v>
      </c>
      <c r="T132" s="2">
        <f>0.5*P132</f>
        <v>53.25</v>
      </c>
      <c r="U132" s="2">
        <f>3*P132</f>
        <v>319.5</v>
      </c>
      <c r="V132" s="14">
        <v>1</v>
      </c>
      <c r="W132" s="2">
        <v>1980</v>
      </c>
      <c r="Y132" s="2">
        <f>1*P132</f>
        <v>106.5</v>
      </c>
      <c r="Z132" s="2">
        <f>0.5*P132</f>
        <v>53.25</v>
      </c>
      <c r="AA132" s="14">
        <v>1</v>
      </c>
      <c r="AB132" s="13">
        <v>200.5</v>
      </c>
      <c r="AC132" s="3">
        <v>36.700000000000003</v>
      </c>
      <c r="AD132" s="3">
        <v>130.30000000000001</v>
      </c>
      <c r="AE132" s="4"/>
      <c r="AF132" s="3">
        <v>2017</v>
      </c>
      <c r="AG132" s="3" t="s">
        <v>37</v>
      </c>
    </row>
    <row r="133" spans="1:35" x14ac:dyDescent="0.25">
      <c r="A133" s="2" t="s">
        <v>767</v>
      </c>
      <c r="B133" s="2" t="s">
        <v>767</v>
      </c>
      <c r="C133" s="2" t="s">
        <v>82</v>
      </c>
      <c r="E133" s="2" t="s">
        <v>436</v>
      </c>
      <c r="F133" s="2" t="s">
        <v>41</v>
      </c>
      <c r="G133" s="2" t="s">
        <v>36</v>
      </c>
      <c r="H133" s="2" t="s">
        <v>734</v>
      </c>
      <c r="I133" s="2" t="s">
        <v>34</v>
      </c>
      <c r="J133" s="2" t="s">
        <v>36</v>
      </c>
      <c r="L133" s="3">
        <v>3500</v>
      </c>
      <c r="M133" s="3">
        <v>80</v>
      </c>
      <c r="N133" s="8">
        <v>318</v>
      </c>
      <c r="O133" s="2">
        <v>147</v>
      </c>
      <c r="P133" s="2">
        <v>91.5</v>
      </c>
      <c r="Q133" s="2">
        <v>3.65</v>
      </c>
      <c r="R133" s="2">
        <v>3.2</v>
      </c>
      <c r="S133" s="2">
        <v>2.5</v>
      </c>
      <c r="T133" s="2">
        <v>265</v>
      </c>
      <c r="U133" s="2">
        <v>681</v>
      </c>
      <c r="V133" s="14">
        <v>1</v>
      </c>
      <c r="W133" s="2">
        <v>1990</v>
      </c>
      <c r="Y133" s="2">
        <f>1*P133</f>
        <v>91.5</v>
      </c>
      <c r="Z133" s="2">
        <f>0.5*P133</f>
        <v>45.75</v>
      </c>
      <c r="AA133" s="14">
        <v>1</v>
      </c>
      <c r="AB133" s="13">
        <v>195.3</v>
      </c>
      <c r="AC133" s="3">
        <v>36.200000000000003</v>
      </c>
      <c r="AD133" s="3">
        <v>130.1</v>
      </c>
      <c r="AE133" s="4"/>
      <c r="AH133" s="3" t="s">
        <v>37</v>
      </c>
    </row>
    <row r="134" spans="1:35" x14ac:dyDescent="0.25">
      <c r="A134" s="2" t="s">
        <v>768</v>
      </c>
      <c r="B134" s="2" t="s">
        <v>768</v>
      </c>
      <c r="C134" s="2" t="s">
        <v>735</v>
      </c>
      <c r="E134" s="2" t="s">
        <v>434</v>
      </c>
      <c r="F134" s="2" t="s">
        <v>194</v>
      </c>
      <c r="G134" s="2" t="s">
        <v>282</v>
      </c>
      <c r="H134" s="2" t="s">
        <v>736</v>
      </c>
      <c r="I134" s="2" t="s">
        <v>34</v>
      </c>
      <c r="J134" s="2" t="s">
        <v>55</v>
      </c>
      <c r="L134" s="3">
        <v>800</v>
      </c>
      <c r="M134" s="3">
        <v>80</v>
      </c>
      <c r="N134" s="2">
        <v>727</v>
      </c>
      <c r="O134" s="2">
        <v>264</v>
      </c>
      <c r="P134" s="2">
        <v>5</v>
      </c>
      <c r="Q134" s="2">
        <v>4.2</v>
      </c>
      <c r="R134" s="2">
        <v>3.6</v>
      </c>
      <c r="S134" s="2">
        <v>2.75</v>
      </c>
      <c r="T134" s="2">
        <v>1</v>
      </c>
      <c r="U134" s="2">
        <v>15</v>
      </c>
      <c r="V134" s="14">
        <v>1</v>
      </c>
      <c r="W134" s="2">
        <v>72</v>
      </c>
      <c r="Y134" s="2">
        <v>3.5</v>
      </c>
      <c r="Z134" s="2">
        <v>0.2</v>
      </c>
      <c r="AA134" s="14">
        <v>0.5</v>
      </c>
      <c r="AB134" s="4"/>
      <c r="AC134" s="3">
        <v>70.900000000000006</v>
      </c>
      <c r="AD134" s="4"/>
      <c r="AE134" s="3">
        <v>21.7</v>
      </c>
      <c r="AF134" s="3">
        <v>2021</v>
      </c>
      <c r="AG134" s="3" t="s">
        <v>37</v>
      </c>
    </row>
    <row r="135" spans="1:35" x14ac:dyDescent="0.25">
      <c r="A135" s="2" t="s">
        <v>769</v>
      </c>
      <c r="B135" s="2" t="s">
        <v>769</v>
      </c>
      <c r="C135" s="2" t="s">
        <v>737</v>
      </c>
      <c r="E135" s="2" t="s">
        <v>434</v>
      </c>
      <c r="G135" s="2" t="s">
        <v>35</v>
      </c>
      <c r="H135" s="2" t="s">
        <v>738</v>
      </c>
      <c r="I135" s="2" t="s">
        <v>34</v>
      </c>
      <c r="J135" s="2" t="s">
        <v>36</v>
      </c>
      <c r="L135" s="3">
        <v>1000</v>
      </c>
      <c r="M135" s="3">
        <v>80</v>
      </c>
      <c r="N135" s="2">
        <v>607</v>
      </c>
      <c r="O135" s="2">
        <v>257</v>
      </c>
      <c r="P135" s="2">
        <v>60</v>
      </c>
      <c r="Q135" s="2">
        <v>4.3499999999999996</v>
      </c>
      <c r="R135" s="2">
        <v>3.6</v>
      </c>
      <c r="S135" s="2">
        <v>2.75</v>
      </c>
      <c r="T135" s="2">
        <f t="shared" ref="T135:T143" si="10">0.5*P135</f>
        <v>30</v>
      </c>
      <c r="U135" s="2">
        <v>120</v>
      </c>
      <c r="V135" s="14">
        <v>1</v>
      </c>
      <c r="W135" s="2">
        <v>899.3</v>
      </c>
      <c r="Y135" s="2">
        <f>1*P135</f>
        <v>60</v>
      </c>
      <c r="Z135" s="2">
        <f>0.5*P135</f>
        <v>30</v>
      </c>
      <c r="AA135" s="14">
        <v>1</v>
      </c>
      <c r="AB135" s="13">
        <v>300</v>
      </c>
      <c r="AC135" s="3">
        <v>15</v>
      </c>
      <c r="AD135" s="3">
        <v>108.5</v>
      </c>
      <c r="AF135" s="3">
        <v>2019</v>
      </c>
      <c r="AH135" s="3" t="s">
        <v>37</v>
      </c>
    </row>
    <row r="136" spans="1:35" x14ac:dyDescent="0.25">
      <c r="A136" s="2" t="s">
        <v>770</v>
      </c>
      <c r="B136" s="2" t="s">
        <v>770</v>
      </c>
      <c r="C136" s="2" t="s">
        <v>70</v>
      </c>
      <c r="E136" s="2" t="s">
        <v>434</v>
      </c>
      <c r="F136" s="2" t="s">
        <v>56</v>
      </c>
      <c r="G136" s="2" t="s">
        <v>36</v>
      </c>
      <c r="H136" s="2" t="s">
        <v>739</v>
      </c>
      <c r="I136" s="2" t="s">
        <v>34</v>
      </c>
      <c r="J136" s="2" t="s">
        <v>36</v>
      </c>
      <c r="L136" s="3">
        <v>2000</v>
      </c>
      <c r="M136" s="3">
        <v>80</v>
      </c>
      <c r="N136" s="8">
        <v>498</v>
      </c>
      <c r="O136" s="2">
        <v>212</v>
      </c>
      <c r="P136" s="2">
        <v>50</v>
      </c>
      <c r="Q136" s="2">
        <v>4.3499999999999996</v>
      </c>
      <c r="R136" s="2">
        <v>3.66</v>
      </c>
      <c r="S136" s="2">
        <v>2.75</v>
      </c>
      <c r="T136" s="2">
        <f t="shared" si="10"/>
        <v>25</v>
      </c>
      <c r="U136" s="2">
        <v>50</v>
      </c>
      <c r="V136" s="14">
        <v>1</v>
      </c>
      <c r="W136" s="2">
        <v>861</v>
      </c>
      <c r="Y136" s="2">
        <v>50</v>
      </c>
      <c r="Z136" s="2">
        <v>25</v>
      </c>
      <c r="AA136" s="14">
        <f>Z136/P136</f>
        <v>0.5</v>
      </c>
      <c r="AB136" s="13">
        <v>148</v>
      </c>
      <c r="AC136" s="3">
        <v>26.5</v>
      </c>
      <c r="AD136" s="3">
        <v>97.5</v>
      </c>
      <c r="AE136" s="4"/>
      <c r="AF136" s="3">
        <v>2019</v>
      </c>
      <c r="AG136" s="3" t="s">
        <v>37</v>
      </c>
    </row>
    <row r="137" spans="1:35" x14ac:dyDescent="0.25">
      <c r="A137" s="2" t="s">
        <v>771</v>
      </c>
      <c r="B137" s="2" t="s">
        <v>771</v>
      </c>
      <c r="C137" s="2" t="s">
        <v>70</v>
      </c>
      <c r="E137" s="2" t="s">
        <v>436</v>
      </c>
      <c r="F137" s="2" t="s">
        <v>41</v>
      </c>
      <c r="G137" s="2" t="s">
        <v>36</v>
      </c>
      <c r="H137" s="2" t="s">
        <v>740</v>
      </c>
      <c r="I137" s="2" t="s">
        <v>34</v>
      </c>
      <c r="J137" s="2" t="s">
        <v>36</v>
      </c>
      <c r="L137" s="3">
        <v>2000</v>
      </c>
      <c r="M137" s="3">
        <v>80</v>
      </c>
      <c r="N137" s="8"/>
      <c r="O137" s="2">
        <v>132</v>
      </c>
      <c r="P137" s="2">
        <v>72</v>
      </c>
      <c r="Q137" s="2">
        <v>3.65</v>
      </c>
      <c r="R137" s="2">
        <v>3.2</v>
      </c>
      <c r="S137" s="2">
        <v>2.5</v>
      </c>
      <c r="T137" s="2">
        <f t="shared" si="10"/>
        <v>36</v>
      </c>
      <c r="U137" s="2">
        <f>1*P137</f>
        <v>72</v>
      </c>
      <c r="V137" s="14">
        <v>1</v>
      </c>
      <c r="W137" s="2">
        <v>1780</v>
      </c>
      <c r="Y137" s="2">
        <f>1*P137</f>
        <v>72</v>
      </c>
      <c r="Z137" s="2">
        <f t="shared" ref="Z137:Z143" si="11">0.5*P137</f>
        <v>36</v>
      </c>
      <c r="AA137" s="14">
        <v>1</v>
      </c>
      <c r="AB137" s="13">
        <v>215</v>
      </c>
      <c r="AC137" s="3">
        <v>30</v>
      </c>
      <c r="AD137" s="3">
        <v>135</v>
      </c>
      <c r="AE137" s="4"/>
      <c r="AF137" s="3">
        <v>2019</v>
      </c>
      <c r="AG137" s="3" t="s">
        <v>37</v>
      </c>
    </row>
    <row r="138" spans="1:35" x14ac:dyDescent="0.25">
      <c r="A138" s="2" t="s">
        <v>772</v>
      </c>
      <c r="B138" s="2" t="s">
        <v>772</v>
      </c>
      <c r="C138" s="2" t="s">
        <v>70</v>
      </c>
      <c r="E138" s="2" t="s">
        <v>436</v>
      </c>
      <c r="F138" s="2" t="s">
        <v>41</v>
      </c>
      <c r="G138" s="2" t="s">
        <v>36</v>
      </c>
      <c r="H138" s="2" t="s">
        <v>741</v>
      </c>
      <c r="I138" s="2" t="s">
        <v>34</v>
      </c>
      <c r="J138" s="2" t="s">
        <v>36</v>
      </c>
      <c r="L138" s="3">
        <v>3000</v>
      </c>
      <c r="M138" s="3">
        <v>80</v>
      </c>
      <c r="N138" s="8"/>
      <c r="O138" s="2">
        <v>160</v>
      </c>
      <c r="P138" s="2">
        <v>100</v>
      </c>
      <c r="Q138" s="2">
        <v>3.65</v>
      </c>
      <c r="R138" s="2">
        <v>3.2</v>
      </c>
      <c r="S138" s="2">
        <v>2.5</v>
      </c>
      <c r="T138" s="2">
        <f t="shared" si="10"/>
        <v>50</v>
      </c>
      <c r="U138" s="2">
        <f>1*P138</f>
        <v>100</v>
      </c>
      <c r="V138" s="14">
        <v>1</v>
      </c>
      <c r="W138" s="2">
        <v>1970</v>
      </c>
      <c r="Y138" s="2">
        <f>1*P138</f>
        <v>100</v>
      </c>
      <c r="Z138" s="2">
        <f t="shared" si="11"/>
        <v>50</v>
      </c>
      <c r="AA138" s="14">
        <v>1</v>
      </c>
      <c r="AB138" s="13">
        <v>160</v>
      </c>
      <c r="AC138" s="3">
        <v>49.9</v>
      </c>
      <c r="AD138" s="3">
        <v>116</v>
      </c>
      <c r="AE138" s="4"/>
      <c r="AF138" s="3">
        <v>2019</v>
      </c>
      <c r="AG138" s="3" t="s">
        <v>37</v>
      </c>
    </row>
    <row r="139" spans="1:35" x14ac:dyDescent="0.25">
      <c r="A139" s="2" t="s">
        <v>773</v>
      </c>
      <c r="B139" s="2" t="s">
        <v>773</v>
      </c>
      <c r="C139" s="2" t="s">
        <v>70</v>
      </c>
      <c r="E139" s="2" t="s">
        <v>436</v>
      </c>
      <c r="F139" s="2" t="s">
        <v>41</v>
      </c>
      <c r="G139" s="2" t="s">
        <v>36</v>
      </c>
      <c r="H139" s="2" t="s">
        <v>742</v>
      </c>
      <c r="I139" s="2" t="s">
        <v>34</v>
      </c>
      <c r="J139" s="2" t="s">
        <v>36</v>
      </c>
      <c r="L139" s="3">
        <v>2000</v>
      </c>
      <c r="M139" s="3">
        <v>80</v>
      </c>
      <c r="N139" s="8"/>
      <c r="O139" s="2">
        <v>141</v>
      </c>
      <c r="P139" s="2">
        <v>176</v>
      </c>
      <c r="Q139" s="2">
        <v>3.65</v>
      </c>
      <c r="R139" s="2">
        <v>3.2</v>
      </c>
      <c r="S139" s="2">
        <v>2.5</v>
      </c>
      <c r="T139" s="2">
        <f t="shared" si="10"/>
        <v>88</v>
      </c>
      <c r="U139" s="2">
        <f>1*P139</f>
        <v>176</v>
      </c>
      <c r="V139" s="14">
        <v>1</v>
      </c>
      <c r="W139" s="2">
        <v>3984</v>
      </c>
      <c r="Y139" s="2">
        <f>1*P139</f>
        <v>176</v>
      </c>
      <c r="Z139" s="2">
        <f t="shared" si="11"/>
        <v>88</v>
      </c>
      <c r="AA139" s="14">
        <v>1</v>
      </c>
      <c r="AB139" s="13">
        <v>207</v>
      </c>
      <c r="AC139" s="3">
        <v>53.7</v>
      </c>
      <c r="AD139" s="3">
        <v>174</v>
      </c>
      <c r="AE139" s="4"/>
      <c r="AF139" s="3">
        <v>2019</v>
      </c>
      <c r="AG139" s="3" t="s">
        <v>37</v>
      </c>
    </row>
    <row r="140" spans="1:35" x14ac:dyDescent="0.25">
      <c r="A140" s="2" t="s">
        <v>774</v>
      </c>
      <c r="B140" s="2" t="s">
        <v>774</v>
      </c>
      <c r="C140" s="2" t="s">
        <v>70</v>
      </c>
      <c r="E140" s="2" t="s">
        <v>436</v>
      </c>
      <c r="F140" s="2" t="s">
        <v>41</v>
      </c>
      <c r="G140" s="2" t="s">
        <v>36</v>
      </c>
      <c r="H140" s="2" t="s">
        <v>743</v>
      </c>
      <c r="I140" s="2" t="s">
        <v>34</v>
      </c>
      <c r="J140" s="2" t="s">
        <v>36</v>
      </c>
      <c r="L140" s="3">
        <v>2000</v>
      </c>
      <c r="M140" s="3">
        <v>80</v>
      </c>
      <c r="N140" s="8"/>
      <c r="O140" s="2">
        <v>129</v>
      </c>
      <c r="P140" s="2">
        <v>3.6</v>
      </c>
      <c r="Q140" s="2">
        <v>3.65</v>
      </c>
      <c r="R140" s="2">
        <v>3.2</v>
      </c>
      <c r="S140" s="2">
        <v>2</v>
      </c>
      <c r="T140" s="2">
        <f t="shared" si="10"/>
        <v>1.8</v>
      </c>
      <c r="U140" s="2">
        <v>10.8</v>
      </c>
      <c r="V140" s="14">
        <v>0.5</v>
      </c>
      <c r="W140" s="2">
        <v>89</v>
      </c>
      <c r="Y140" s="2">
        <v>5.4</v>
      </c>
      <c r="Z140" s="2">
        <f t="shared" si="11"/>
        <v>1.8</v>
      </c>
      <c r="AA140" s="14">
        <v>0.5</v>
      </c>
      <c r="AC140" s="3">
        <v>65</v>
      </c>
      <c r="AE140" s="4">
        <v>26</v>
      </c>
      <c r="AF140" s="3">
        <v>2019</v>
      </c>
      <c r="AG140" s="3" t="s">
        <v>37</v>
      </c>
    </row>
    <row r="141" spans="1:35" x14ac:dyDescent="0.25">
      <c r="A141" s="2" t="s">
        <v>775</v>
      </c>
      <c r="B141" s="2" t="s">
        <v>775</v>
      </c>
      <c r="C141" s="2" t="s">
        <v>158</v>
      </c>
      <c r="E141" s="2" t="s">
        <v>434</v>
      </c>
      <c r="G141" s="2" t="s">
        <v>36</v>
      </c>
      <c r="H141" s="2" t="s">
        <v>744</v>
      </c>
      <c r="I141" s="2" t="s">
        <v>34</v>
      </c>
      <c r="J141" s="2" t="s">
        <v>36</v>
      </c>
      <c r="L141" s="3">
        <v>1000</v>
      </c>
      <c r="M141" s="3">
        <v>80</v>
      </c>
      <c r="N141" s="2">
        <v>488</v>
      </c>
      <c r="O141" s="2">
        <v>208</v>
      </c>
      <c r="P141" s="2">
        <v>49.5</v>
      </c>
      <c r="Q141" s="2">
        <v>4.3499999999999996</v>
      </c>
      <c r="R141" s="2">
        <v>3.6</v>
      </c>
      <c r="S141" s="2">
        <v>2.75</v>
      </c>
      <c r="T141" s="2">
        <f t="shared" si="10"/>
        <v>24.75</v>
      </c>
      <c r="U141" s="2">
        <f>1*P141</f>
        <v>49.5</v>
      </c>
      <c r="V141" s="14">
        <v>1</v>
      </c>
      <c r="W141" s="2">
        <v>866</v>
      </c>
      <c r="Y141" s="2">
        <f>1*P141</f>
        <v>49.5</v>
      </c>
      <c r="Z141" s="2">
        <f t="shared" si="11"/>
        <v>24.75</v>
      </c>
      <c r="AA141" s="14">
        <v>1</v>
      </c>
      <c r="AB141" s="13">
        <v>148</v>
      </c>
      <c r="AC141" s="3">
        <v>27</v>
      </c>
      <c r="AD141" s="3">
        <v>91</v>
      </c>
      <c r="AF141" s="3">
        <v>2019</v>
      </c>
      <c r="AH141" s="3" t="s">
        <v>37</v>
      </c>
      <c r="AI141" s="3" t="s">
        <v>754</v>
      </c>
    </row>
    <row r="142" spans="1:35" x14ac:dyDescent="0.25">
      <c r="A142" s="2" t="s">
        <v>776</v>
      </c>
      <c r="B142" s="2" t="s">
        <v>776</v>
      </c>
      <c r="C142" s="2" t="s">
        <v>112</v>
      </c>
      <c r="E142" s="2" t="s">
        <v>434</v>
      </c>
      <c r="G142" s="2" t="s">
        <v>282</v>
      </c>
      <c r="H142" s="2" t="s">
        <v>745</v>
      </c>
      <c r="I142" s="2" t="s">
        <v>34</v>
      </c>
      <c r="J142" s="2" t="s">
        <v>55</v>
      </c>
      <c r="L142" s="3">
        <v>1000</v>
      </c>
      <c r="M142" s="3">
        <v>80</v>
      </c>
      <c r="N142" s="8">
        <v>704</v>
      </c>
      <c r="O142" s="2">
        <v>260</v>
      </c>
      <c r="P142" s="2">
        <v>5</v>
      </c>
      <c r="Q142" s="2">
        <v>4.2</v>
      </c>
      <c r="R142" s="2">
        <v>3.6</v>
      </c>
      <c r="S142" s="2">
        <v>2.5</v>
      </c>
      <c r="T142" s="2">
        <f t="shared" si="10"/>
        <v>2.5</v>
      </c>
      <c r="U142" s="2">
        <f>3*P142</f>
        <v>15</v>
      </c>
      <c r="V142" s="14">
        <v>1</v>
      </c>
      <c r="W142" s="2">
        <v>70</v>
      </c>
      <c r="Y142" s="2">
        <f>1*P142</f>
        <v>5</v>
      </c>
      <c r="Z142" s="2">
        <f t="shared" si="11"/>
        <v>2.5</v>
      </c>
      <c r="AA142" s="14">
        <f>Z142/P142</f>
        <v>0.5</v>
      </c>
      <c r="AB142" s="4"/>
      <c r="AC142" s="3">
        <v>70</v>
      </c>
      <c r="AD142" s="4"/>
      <c r="AE142" s="4">
        <v>21</v>
      </c>
      <c r="AF142" s="3">
        <v>2020</v>
      </c>
      <c r="AH142" s="3" t="s">
        <v>37</v>
      </c>
      <c r="AI142" s="3" t="s">
        <v>754</v>
      </c>
    </row>
    <row r="143" spans="1:35" x14ac:dyDescent="0.25">
      <c r="A143" s="2" t="s">
        <v>777</v>
      </c>
      <c r="B143" s="2" t="s">
        <v>777</v>
      </c>
      <c r="C143" s="2" t="s">
        <v>46</v>
      </c>
      <c r="E143" s="2" t="s">
        <v>434</v>
      </c>
      <c r="G143" s="2" t="s">
        <v>282</v>
      </c>
      <c r="H143" s="2" t="s">
        <v>746</v>
      </c>
      <c r="I143" s="2" t="s">
        <v>34</v>
      </c>
      <c r="J143" s="2" t="s">
        <v>55</v>
      </c>
      <c r="L143" s="3">
        <v>1000</v>
      </c>
      <c r="M143" s="3">
        <v>80</v>
      </c>
      <c r="N143" s="8">
        <v>755</v>
      </c>
      <c r="O143" s="2">
        <v>271</v>
      </c>
      <c r="P143" s="2">
        <v>5.0199999999999996</v>
      </c>
      <c r="Q143" s="2">
        <v>4.2</v>
      </c>
      <c r="R143" s="2">
        <v>3.6</v>
      </c>
      <c r="S143" s="2">
        <v>2.5</v>
      </c>
      <c r="T143" s="2">
        <f t="shared" si="10"/>
        <v>2.5099999999999998</v>
      </c>
      <c r="U143" s="2">
        <v>15.8</v>
      </c>
      <c r="V143" s="14">
        <v>1</v>
      </c>
      <c r="W143" s="2">
        <v>70</v>
      </c>
      <c r="Y143" s="2">
        <f>1*P143</f>
        <v>5.0199999999999996</v>
      </c>
      <c r="Z143" s="2">
        <f t="shared" si="11"/>
        <v>2.5099999999999998</v>
      </c>
      <c r="AA143" s="14">
        <f>Z143/P143</f>
        <v>0.5</v>
      </c>
      <c r="AB143" s="4"/>
      <c r="AC143" s="3">
        <v>70</v>
      </c>
      <c r="AD143" s="4"/>
      <c r="AE143" s="4">
        <v>21</v>
      </c>
      <c r="AF143" s="3">
        <v>2020</v>
      </c>
      <c r="AH143" s="3" t="s">
        <v>37</v>
      </c>
      <c r="AI143" s="3" t="s">
        <v>754</v>
      </c>
    </row>
    <row r="144" spans="1:35" x14ac:dyDescent="0.25">
      <c r="A144" s="2" t="s">
        <v>778</v>
      </c>
      <c r="B144" s="2" t="s">
        <v>778</v>
      </c>
      <c r="C144" s="2" t="s">
        <v>747</v>
      </c>
      <c r="E144" s="2" t="s">
        <v>434</v>
      </c>
      <c r="G144" s="2" t="s">
        <v>282</v>
      </c>
      <c r="H144" s="2" t="s">
        <v>748</v>
      </c>
      <c r="I144" s="2" t="s">
        <v>34</v>
      </c>
      <c r="J144" s="2" t="s">
        <v>55</v>
      </c>
      <c r="L144" s="3">
        <v>800</v>
      </c>
      <c r="M144" s="3">
        <v>80</v>
      </c>
      <c r="N144" s="8">
        <v>601</v>
      </c>
      <c r="O144" s="2">
        <v>226</v>
      </c>
      <c r="P144" s="2">
        <v>4.2</v>
      </c>
      <c r="Q144" s="2">
        <v>4.2</v>
      </c>
      <c r="R144" s="2">
        <v>3.6</v>
      </c>
      <c r="S144" s="2">
        <v>2.5</v>
      </c>
      <c r="T144" s="2">
        <f>1*P144</f>
        <v>4.2</v>
      </c>
      <c r="U144" s="2">
        <v>26</v>
      </c>
      <c r="V144" s="14">
        <v>1</v>
      </c>
      <c r="W144" s="2">
        <v>70</v>
      </c>
      <c r="Y144" s="2">
        <v>6</v>
      </c>
      <c r="Z144" s="2">
        <v>4.2</v>
      </c>
      <c r="AA144" s="14">
        <v>1</v>
      </c>
      <c r="AB144" s="4"/>
      <c r="AC144" s="3">
        <v>70</v>
      </c>
      <c r="AD144" s="4"/>
      <c r="AE144" s="4">
        <v>21</v>
      </c>
      <c r="AH144" s="3" t="s">
        <v>37</v>
      </c>
      <c r="AI144" s="3" t="s">
        <v>754</v>
      </c>
    </row>
    <row r="145" spans="1:35" x14ac:dyDescent="0.25">
      <c r="A145" s="2" t="s">
        <v>779</v>
      </c>
      <c r="B145" s="2" t="s">
        <v>779</v>
      </c>
      <c r="C145" s="2" t="s">
        <v>747</v>
      </c>
      <c r="E145" s="2" t="s">
        <v>434</v>
      </c>
      <c r="G145" s="2" t="s">
        <v>282</v>
      </c>
      <c r="H145" s="2" t="s">
        <v>749</v>
      </c>
      <c r="I145" s="2" t="s">
        <v>34</v>
      </c>
      <c r="J145" s="2" t="s">
        <v>55</v>
      </c>
      <c r="L145" s="3">
        <v>800</v>
      </c>
      <c r="M145" s="3">
        <v>80</v>
      </c>
      <c r="N145" s="8">
        <v>615</v>
      </c>
      <c r="O145" s="2">
        <v>230</v>
      </c>
      <c r="P145" s="2">
        <v>4.2</v>
      </c>
      <c r="Q145" s="2">
        <v>4.2</v>
      </c>
      <c r="R145" s="2">
        <v>3.6</v>
      </c>
      <c r="S145" s="2">
        <v>2.5</v>
      </c>
      <c r="T145" s="2">
        <f>1*P145</f>
        <v>4.2</v>
      </c>
      <c r="U145" s="2">
        <v>26</v>
      </c>
      <c r="V145" s="14">
        <v>2.5</v>
      </c>
      <c r="W145" s="2">
        <v>70</v>
      </c>
      <c r="Y145" s="2">
        <v>6</v>
      </c>
      <c r="Z145" s="2">
        <v>4.2</v>
      </c>
      <c r="AA145" s="14">
        <v>1</v>
      </c>
      <c r="AB145" s="4"/>
      <c r="AC145" s="3">
        <v>70</v>
      </c>
      <c r="AD145" s="4"/>
      <c r="AE145" s="4">
        <v>21</v>
      </c>
      <c r="AH145" s="3" t="s">
        <v>37</v>
      </c>
      <c r="AI145" s="3" t="s">
        <v>754</v>
      </c>
    </row>
    <row r="146" spans="1:35" x14ac:dyDescent="0.25">
      <c r="A146" s="2" t="s">
        <v>780</v>
      </c>
      <c r="B146" s="2" t="s">
        <v>780</v>
      </c>
      <c r="C146" s="2" t="s">
        <v>158</v>
      </c>
      <c r="E146" s="2" t="s">
        <v>434</v>
      </c>
      <c r="G146" s="2" t="s">
        <v>282</v>
      </c>
      <c r="H146" s="2" t="s">
        <v>750</v>
      </c>
      <c r="I146" s="2" t="s">
        <v>34</v>
      </c>
      <c r="J146" s="2" t="s">
        <v>55</v>
      </c>
      <c r="L146" s="3">
        <v>1000</v>
      </c>
      <c r="M146" s="3">
        <v>80</v>
      </c>
      <c r="N146" s="8">
        <v>742</v>
      </c>
      <c r="O146" s="2">
        <v>260</v>
      </c>
      <c r="P146" s="2">
        <v>5</v>
      </c>
      <c r="Q146" s="2">
        <v>4.2</v>
      </c>
      <c r="R146" s="2">
        <v>3.6</v>
      </c>
      <c r="S146" s="2">
        <v>2.5</v>
      </c>
      <c r="T146" s="2">
        <f>1*P146</f>
        <v>5</v>
      </c>
      <c r="U146" s="2">
        <v>20</v>
      </c>
      <c r="V146" s="14">
        <v>1</v>
      </c>
      <c r="W146" s="2">
        <v>72</v>
      </c>
      <c r="Y146" s="2">
        <v>6</v>
      </c>
      <c r="Z146" s="2">
        <v>2.5</v>
      </c>
      <c r="AA146" s="14">
        <v>1</v>
      </c>
      <c r="AB146" s="4"/>
      <c r="AC146" s="3">
        <v>70</v>
      </c>
      <c r="AD146" s="4"/>
      <c r="AE146" s="4">
        <v>21</v>
      </c>
      <c r="AF146" s="3">
        <v>2020</v>
      </c>
      <c r="AH146" s="3" t="s">
        <v>37</v>
      </c>
      <c r="AI146" s="3" t="s">
        <v>754</v>
      </c>
    </row>
    <row r="147" spans="1:35" x14ac:dyDescent="0.25">
      <c r="A147" s="2" t="s">
        <v>781</v>
      </c>
      <c r="B147" s="2" t="s">
        <v>781</v>
      </c>
      <c r="C147" s="2" t="s">
        <v>275</v>
      </c>
      <c r="E147" s="2" t="s">
        <v>434</v>
      </c>
      <c r="G147" s="2" t="s">
        <v>35</v>
      </c>
      <c r="H147" s="2" t="s">
        <v>751</v>
      </c>
      <c r="I147" s="2" t="s">
        <v>34</v>
      </c>
      <c r="J147" s="2" t="s">
        <v>36</v>
      </c>
      <c r="L147" s="3">
        <v>1000</v>
      </c>
      <c r="M147" s="3">
        <v>80</v>
      </c>
      <c r="N147" s="8">
        <v>524</v>
      </c>
      <c r="O147" s="2">
        <v>211</v>
      </c>
      <c r="P147" s="2">
        <v>50</v>
      </c>
      <c r="Q147" s="2">
        <v>4.2</v>
      </c>
      <c r="R147" s="2">
        <v>3.6</v>
      </c>
      <c r="S147" s="2">
        <v>2.5</v>
      </c>
      <c r="T147" s="2">
        <f>1*P147</f>
        <v>50</v>
      </c>
      <c r="U147" s="2">
        <v>179</v>
      </c>
      <c r="V147" s="14">
        <v>1</v>
      </c>
      <c r="W147" s="2">
        <v>895</v>
      </c>
      <c r="Y147" s="2">
        <f>P147</f>
        <v>50</v>
      </c>
      <c r="Z147" s="2">
        <f>0.5*P147</f>
        <v>25</v>
      </c>
      <c r="AA147" s="14">
        <v>1</v>
      </c>
      <c r="AB147" s="13">
        <v>298</v>
      </c>
      <c r="AC147" s="4">
        <v>10.6</v>
      </c>
      <c r="AD147" s="4">
        <v>153</v>
      </c>
      <c r="AE147" s="4"/>
      <c r="AF147" s="3">
        <v>2018</v>
      </c>
      <c r="AH147" s="3" t="s">
        <v>37</v>
      </c>
      <c r="AI147" s="3" t="s">
        <v>754</v>
      </c>
    </row>
    <row r="148" spans="1:35" x14ac:dyDescent="0.25">
      <c r="A148" s="2" t="s">
        <v>782</v>
      </c>
      <c r="B148" s="2" t="s">
        <v>782</v>
      </c>
      <c r="C148" s="2" t="s">
        <v>95</v>
      </c>
      <c r="E148" s="2" t="s">
        <v>434</v>
      </c>
      <c r="G148" s="2" t="s">
        <v>36</v>
      </c>
      <c r="H148" s="2" t="s">
        <v>752</v>
      </c>
      <c r="I148" s="2" t="s">
        <v>34</v>
      </c>
      <c r="J148" s="2" t="s">
        <v>36</v>
      </c>
      <c r="L148" s="3">
        <v>1000</v>
      </c>
      <c r="M148" s="3">
        <v>80</v>
      </c>
      <c r="N148" s="8">
        <v>481</v>
      </c>
      <c r="O148" s="2">
        <v>215</v>
      </c>
      <c r="P148" s="2">
        <v>51</v>
      </c>
      <c r="Q148" s="2">
        <v>4.2</v>
      </c>
      <c r="R148" s="2">
        <v>3.6</v>
      </c>
      <c r="S148" s="2">
        <v>2.5</v>
      </c>
      <c r="T148" s="2">
        <f>1*P148</f>
        <v>51</v>
      </c>
      <c r="U148" s="2">
        <v>188</v>
      </c>
      <c r="V148" s="14">
        <v>1</v>
      </c>
      <c r="W148" s="2">
        <v>911</v>
      </c>
      <c r="Y148" s="2">
        <f>P148</f>
        <v>51</v>
      </c>
      <c r="Z148" s="2">
        <f>0.5*P148</f>
        <v>25.5</v>
      </c>
      <c r="AA148" s="14">
        <v>1</v>
      </c>
      <c r="AB148" s="13">
        <v>148</v>
      </c>
      <c r="AC148" s="4">
        <v>28</v>
      </c>
      <c r="AD148" s="4">
        <v>98</v>
      </c>
      <c r="AE148" s="4"/>
      <c r="AH148" s="3" t="s">
        <v>37</v>
      </c>
      <c r="AI148" s="3" t="s">
        <v>754</v>
      </c>
    </row>
    <row r="149" spans="1:35" x14ac:dyDescent="0.25">
      <c r="A149" s="2" t="s">
        <v>783</v>
      </c>
      <c r="B149" s="2" t="s">
        <v>783</v>
      </c>
      <c r="C149" s="2" t="s">
        <v>275</v>
      </c>
      <c r="E149" s="2" t="s">
        <v>434</v>
      </c>
      <c r="G149" s="2" t="s">
        <v>35</v>
      </c>
      <c r="H149" s="2" t="s">
        <v>753</v>
      </c>
      <c r="I149" s="2" t="s">
        <v>34</v>
      </c>
      <c r="J149" s="2" t="s">
        <v>36</v>
      </c>
      <c r="L149" s="3">
        <v>1000</v>
      </c>
      <c r="M149" s="3">
        <v>80</v>
      </c>
      <c r="N149" s="8">
        <v>641</v>
      </c>
      <c r="O149" s="2">
        <v>257</v>
      </c>
      <c r="P149" s="2">
        <v>61</v>
      </c>
      <c r="Q149" s="2">
        <v>4.2</v>
      </c>
      <c r="R149" s="2">
        <v>3.6</v>
      </c>
      <c r="S149" s="2">
        <v>2.5</v>
      </c>
      <c r="T149" s="2">
        <f>0.5*P149</f>
        <v>30.5</v>
      </c>
      <c r="U149" s="2">
        <f>1*P149</f>
        <v>61</v>
      </c>
      <c r="V149" s="14">
        <v>0.5</v>
      </c>
      <c r="W149" s="2">
        <v>875</v>
      </c>
      <c r="Y149" s="2">
        <f>1*P149</f>
        <v>61</v>
      </c>
      <c r="Z149" s="2">
        <f>0.33*P149</f>
        <v>20.130000000000003</v>
      </c>
      <c r="AA149" s="14">
        <v>0.33</v>
      </c>
      <c r="AB149" s="13">
        <v>355</v>
      </c>
      <c r="AC149" s="4">
        <v>11.4</v>
      </c>
      <c r="AD149" s="4">
        <v>110</v>
      </c>
      <c r="AE149" s="4"/>
      <c r="AF149" s="3">
        <v>2019</v>
      </c>
      <c r="AH149" s="3" t="s">
        <v>37</v>
      </c>
      <c r="AI149" s="3" t="s">
        <v>754</v>
      </c>
    </row>
    <row r="150" spans="1:35" x14ac:dyDescent="0.25">
      <c r="A150" s="2" t="s">
        <v>784</v>
      </c>
      <c r="B150" s="2" t="s">
        <v>784</v>
      </c>
      <c r="C150" s="2" t="s">
        <v>275</v>
      </c>
      <c r="E150" s="2" t="s">
        <v>434</v>
      </c>
      <c r="G150" s="2" t="s">
        <v>35</v>
      </c>
      <c r="H150" s="2" t="s">
        <v>755</v>
      </c>
      <c r="I150" s="2" t="s">
        <v>34</v>
      </c>
      <c r="J150" s="2" t="s">
        <v>36</v>
      </c>
      <c r="L150" s="3">
        <v>1000</v>
      </c>
      <c r="M150" s="3">
        <v>80</v>
      </c>
      <c r="N150" s="8">
        <v>648</v>
      </c>
      <c r="O150" s="2">
        <v>259</v>
      </c>
      <c r="P150" s="2">
        <v>65</v>
      </c>
      <c r="Q150" s="2">
        <v>4.2</v>
      </c>
      <c r="R150" s="2">
        <v>3.657</v>
      </c>
      <c r="S150" s="2">
        <v>2.5</v>
      </c>
      <c r="T150" s="2">
        <f>0.5*P150</f>
        <v>32.5</v>
      </c>
      <c r="U150" s="2">
        <f>1*P150</f>
        <v>65</v>
      </c>
      <c r="V150" s="14">
        <v>0.5</v>
      </c>
      <c r="W150" s="2">
        <v>897</v>
      </c>
      <c r="X150" s="2">
        <v>426</v>
      </c>
      <c r="Y150" s="2">
        <f>1*P150</f>
        <v>65</v>
      </c>
      <c r="Z150" s="2">
        <f>0.33*P150</f>
        <v>21.45</v>
      </c>
      <c r="AA150" s="14">
        <v>0.33</v>
      </c>
      <c r="AB150" s="13">
        <v>350</v>
      </c>
      <c r="AC150" s="4">
        <v>11.7</v>
      </c>
      <c r="AD150" s="4">
        <v>104</v>
      </c>
      <c r="AE150" s="4"/>
      <c r="AF150" s="3">
        <v>2020</v>
      </c>
      <c r="AH150" s="3" t="s">
        <v>37</v>
      </c>
      <c r="AI150" s="3" t="s">
        <v>754</v>
      </c>
    </row>
    <row r="151" spans="1:35" x14ac:dyDescent="0.25">
      <c r="A151" s="2" t="s">
        <v>785</v>
      </c>
      <c r="B151" s="2" t="s">
        <v>785</v>
      </c>
      <c r="C151" s="2" t="s">
        <v>275</v>
      </c>
      <c r="E151" s="2" t="s">
        <v>434</v>
      </c>
      <c r="G151" s="2" t="s">
        <v>35</v>
      </c>
      <c r="H151" s="2" t="s">
        <v>757</v>
      </c>
      <c r="I151" s="2" t="s">
        <v>34</v>
      </c>
      <c r="J151" s="2" t="s">
        <v>36</v>
      </c>
      <c r="L151" s="3">
        <v>1000</v>
      </c>
      <c r="M151" s="3">
        <v>80</v>
      </c>
      <c r="N151" s="8"/>
      <c r="P151" s="2">
        <v>65.599999999999994</v>
      </c>
      <c r="Q151" s="2">
        <v>4.2</v>
      </c>
      <c r="R151" s="2">
        <v>3.6</v>
      </c>
      <c r="S151" s="2">
        <v>2.5</v>
      </c>
      <c r="T151" s="2">
        <f>0.5*P151</f>
        <v>32.799999999999997</v>
      </c>
      <c r="U151" s="2">
        <f>1*P151</f>
        <v>65.599999999999994</v>
      </c>
      <c r="V151" s="14">
        <v>0.5</v>
      </c>
      <c r="W151" s="2">
        <v>964</v>
      </c>
      <c r="Y151" s="2">
        <f>1*P151</f>
        <v>65.599999999999994</v>
      </c>
      <c r="Z151" s="2">
        <f>0.33*P151</f>
        <v>21.648</v>
      </c>
      <c r="AA151" s="14">
        <v>0.33</v>
      </c>
      <c r="AB151" s="13">
        <v>325</v>
      </c>
      <c r="AC151" s="4">
        <v>11.5</v>
      </c>
      <c r="AD151" s="4">
        <v>125</v>
      </c>
      <c r="AE151" s="4"/>
      <c r="AF151" s="3">
        <v>2018</v>
      </c>
      <c r="AG151" s="3" t="s">
        <v>37</v>
      </c>
      <c r="AI151" s="15" t="s">
        <v>758</v>
      </c>
    </row>
    <row r="152" spans="1:35" x14ac:dyDescent="0.25">
      <c r="A152" s="2" t="s">
        <v>786</v>
      </c>
      <c r="B152" s="2" t="s">
        <v>786</v>
      </c>
      <c r="C152" s="2" t="s">
        <v>158</v>
      </c>
      <c r="E152" s="2" t="s">
        <v>434</v>
      </c>
      <c r="G152" s="2" t="s">
        <v>282</v>
      </c>
      <c r="H152" s="2" t="s">
        <v>759</v>
      </c>
      <c r="I152" s="2" t="s">
        <v>34</v>
      </c>
      <c r="J152" s="2" t="s">
        <v>55</v>
      </c>
      <c r="L152" s="3">
        <v>1500</v>
      </c>
      <c r="M152" s="3">
        <v>70</v>
      </c>
      <c r="N152" s="8"/>
      <c r="P152" s="2">
        <v>4.8</v>
      </c>
      <c r="Q152" s="2">
        <v>4.2</v>
      </c>
      <c r="R152" s="2">
        <v>3.6</v>
      </c>
      <c r="S152" s="2">
        <v>2.5</v>
      </c>
      <c r="T152" s="2">
        <v>0.96</v>
      </c>
      <c r="U152" s="2">
        <v>4.8</v>
      </c>
      <c r="V152" s="14">
        <v>1</v>
      </c>
      <c r="W152" s="2">
        <v>72</v>
      </c>
      <c r="Y152" s="2">
        <v>4.8</v>
      </c>
      <c r="Z152" s="2">
        <v>1.5840000000000001</v>
      </c>
      <c r="AA152" s="14">
        <v>1</v>
      </c>
      <c r="AB152" s="4"/>
      <c r="AC152" s="3">
        <v>70</v>
      </c>
      <c r="AD152" s="4"/>
      <c r="AE152" s="4">
        <v>21</v>
      </c>
      <c r="AH152" s="3" t="s">
        <v>37</v>
      </c>
    </row>
    <row r="153" spans="1:35" x14ac:dyDescent="0.25">
      <c r="A153" s="2" t="s">
        <v>787</v>
      </c>
      <c r="B153" s="2" t="s">
        <v>787</v>
      </c>
      <c r="C153" s="2" t="s">
        <v>275</v>
      </c>
      <c r="E153" s="2" t="s">
        <v>434</v>
      </c>
      <c r="G153" s="2" t="s">
        <v>35</v>
      </c>
      <c r="H153" s="2" t="s">
        <v>760</v>
      </c>
      <c r="I153" s="2" t="s">
        <v>34</v>
      </c>
      <c r="J153" s="2" t="s">
        <v>36</v>
      </c>
      <c r="L153" s="3">
        <v>1200</v>
      </c>
      <c r="M153" s="3">
        <v>65</v>
      </c>
      <c r="N153" s="8"/>
      <c r="P153" s="2">
        <v>63</v>
      </c>
      <c r="Q153" s="2">
        <v>4.2</v>
      </c>
      <c r="R153" s="2">
        <v>3.6</v>
      </c>
      <c r="S153" s="2">
        <v>2.5</v>
      </c>
      <c r="T153" s="2">
        <f>0.5*P153</f>
        <v>31.5</v>
      </c>
      <c r="U153" s="2">
        <f>1*P153</f>
        <v>63</v>
      </c>
      <c r="V153" s="14">
        <v>1</v>
      </c>
      <c r="W153" s="2">
        <v>882</v>
      </c>
      <c r="Y153" s="2">
        <f>1*P153</f>
        <v>63</v>
      </c>
      <c r="Z153" s="2">
        <v>18.899999999999999</v>
      </c>
      <c r="AA153" s="14">
        <v>0.33</v>
      </c>
      <c r="AB153" s="13">
        <v>301</v>
      </c>
      <c r="AC153" s="4">
        <v>14.5</v>
      </c>
      <c r="AD153" s="4">
        <v>100</v>
      </c>
      <c r="AE153" s="4"/>
      <c r="AF153" s="3">
        <v>2018</v>
      </c>
      <c r="AG153" s="3" t="s">
        <v>37</v>
      </c>
      <c r="AI153" s="15" t="s">
        <v>758</v>
      </c>
    </row>
    <row r="154" spans="1:35" x14ac:dyDescent="0.25">
      <c r="A154" s="2" t="s">
        <v>788</v>
      </c>
      <c r="B154" s="2" t="s">
        <v>788</v>
      </c>
      <c r="C154" s="2" t="s">
        <v>275</v>
      </c>
      <c r="E154" s="2" t="s">
        <v>434</v>
      </c>
      <c r="F154" s="2" t="s">
        <v>756</v>
      </c>
      <c r="G154" s="2" t="s">
        <v>35</v>
      </c>
      <c r="H154" s="2" t="s">
        <v>761</v>
      </c>
      <c r="I154" s="2" t="s">
        <v>34</v>
      </c>
      <c r="J154" s="2" t="s">
        <v>36</v>
      </c>
      <c r="L154" s="3">
        <v>1500</v>
      </c>
      <c r="M154" s="3">
        <v>80</v>
      </c>
      <c r="N154" s="8"/>
      <c r="O154" s="2">
        <v>265</v>
      </c>
      <c r="P154" s="2">
        <v>78</v>
      </c>
      <c r="Q154" s="2">
        <v>4.2</v>
      </c>
      <c r="R154" s="2">
        <v>3.6</v>
      </c>
      <c r="S154" s="2">
        <v>2.5</v>
      </c>
      <c r="T154" s="2">
        <f>0.3*P154</f>
        <v>23.4</v>
      </c>
      <c r="U154" s="2">
        <f>1*P154</f>
        <v>78</v>
      </c>
      <c r="V154" s="14">
        <v>0.33</v>
      </c>
      <c r="W154" s="2">
        <v>965</v>
      </c>
      <c r="Y154" s="2">
        <f>1*P154</f>
        <v>78</v>
      </c>
      <c r="Z154" s="2">
        <f>0.3*P154</f>
        <v>23.4</v>
      </c>
      <c r="AA154" s="14">
        <v>0.33</v>
      </c>
      <c r="AB154" s="13">
        <v>530</v>
      </c>
      <c r="AC154" s="4">
        <v>8.5</v>
      </c>
      <c r="AD154" s="4">
        <v>100</v>
      </c>
      <c r="AE154" s="4"/>
      <c r="AF154" s="3">
        <v>2021</v>
      </c>
      <c r="AH154" s="3" t="s">
        <v>37</v>
      </c>
      <c r="AI154" s="15" t="s">
        <v>758</v>
      </c>
    </row>
    <row r="155" spans="1:35" x14ac:dyDescent="0.25">
      <c r="A155" s="2" t="s">
        <v>789</v>
      </c>
      <c r="B155" s="2" t="s">
        <v>789</v>
      </c>
      <c r="C155" s="2" t="s">
        <v>105</v>
      </c>
      <c r="E155" s="2" t="s">
        <v>436</v>
      </c>
      <c r="F155" s="2" t="s">
        <v>41</v>
      </c>
      <c r="G155" s="2" t="s">
        <v>35</v>
      </c>
      <c r="H155" s="2" t="s">
        <v>765</v>
      </c>
      <c r="I155" s="2" t="s">
        <v>34</v>
      </c>
      <c r="J155" s="2" t="s">
        <v>36</v>
      </c>
      <c r="L155" s="3">
        <v>1000</v>
      </c>
      <c r="M155" s="3">
        <v>80</v>
      </c>
      <c r="N155" s="8"/>
      <c r="P155" s="2">
        <v>20</v>
      </c>
      <c r="Q155" s="2">
        <v>3.65</v>
      </c>
      <c r="R155" s="2">
        <v>3.3</v>
      </c>
      <c r="S155" s="2">
        <v>2.5</v>
      </c>
      <c r="T155" s="2">
        <f>0.2*P155</f>
        <v>4</v>
      </c>
      <c r="U155" s="2">
        <f>1*P155</f>
        <v>20</v>
      </c>
      <c r="W155" s="2">
        <v>496</v>
      </c>
      <c r="Y155" s="2">
        <f>1*P155</f>
        <v>20</v>
      </c>
      <c r="Z155" s="2">
        <f>0.2*P155</f>
        <v>4</v>
      </c>
      <c r="AB155" s="13">
        <v>227</v>
      </c>
      <c r="AC155" s="3">
        <v>7.25</v>
      </c>
      <c r="AD155" s="3">
        <v>160</v>
      </c>
      <c r="AE155" s="4"/>
      <c r="AH155" s="3" t="s">
        <v>37</v>
      </c>
    </row>
    <row r="156" spans="1:35" x14ac:dyDescent="0.25">
      <c r="A156" s="2" t="s">
        <v>790</v>
      </c>
      <c r="B156" s="2" t="s">
        <v>790</v>
      </c>
      <c r="C156" s="2" t="s">
        <v>275</v>
      </c>
      <c r="E156" s="2" t="s">
        <v>434</v>
      </c>
      <c r="F156" s="2" t="s">
        <v>56</v>
      </c>
      <c r="G156" s="2" t="s">
        <v>35</v>
      </c>
      <c r="H156" s="2" t="s">
        <v>766</v>
      </c>
      <c r="I156" s="2" t="s">
        <v>34</v>
      </c>
      <c r="J156" s="2" t="s">
        <v>36</v>
      </c>
      <c r="L156" s="3">
        <v>1000</v>
      </c>
      <c r="M156" s="3">
        <v>80</v>
      </c>
      <c r="O156" s="2">
        <v>265</v>
      </c>
      <c r="P156" s="2">
        <v>60</v>
      </c>
      <c r="Q156" s="2">
        <v>4.2</v>
      </c>
      <c r="R156" s="2">
        <v>3.6</v>
      </c>
      <c r="S156" s="2">
        <v>2.5</v>
      </c>
      <c r="T156" s="2">
        <f>0.2*P156</f>
        <v>12</v>
      </c>
      <c r="U156" s="2">
        <f>2*P156</f>
        <v>120</v>
      </c>
      <c r="V156" s="14">
        <v>0.33</v>
      </c>
      <c r="W156" s="2">
        <v>820</v>
      </c>
      <c r="Y156" s="2">
        <f>1*P156</f>
        <v>60</v>
      </c>
      <c r="Z156" s="2">
        <f>0.2*P156</f>
        <v>12</v>
      </c>
      <c r="AA156" s="14">
        <v>0.33</v>
      </c>
      <c r="AB156" s="13">
        <v>300</v>
      </c>
      <c r="AC156" s="3">
        <v>13.5</v>
      </c>
      <c r="AD156" s="3">
        <v>100</v>
      </c>
      <c r="AF156" s="3">
        <v>2020</v>
      </c>
      <c r="AG156" s="3" t="s">
        <v>37</v>
      </c>
      <c r="AH156" s="3" t="s">
        <v>37</v>
      </c>
      <c r="AI156" s="3" t="s">
        <v>758</v>
      </c>
    </row>
    <row r="157" spans="1:35" x14ac:dyDescent="0.25">
      <c r="A157" s="2" t="s">
        <v>791</v>
      </c>
      <c r="B157" s="2" t="s">
        <v>791</v>
      </c>
      <c r="C157" s="2" t="s">
        <v>70</v>
      </c>
      <c r="E157" s="2" t="s">
        <v>436</v>
      </c>
      <c r="F157" s="2" t="s">
        <v>41</v>
      </c>
      <c r="G157" s="2" t="s">
        <v>36</v>
      </c>
      <c r="H157" s="2" t="s">
        <v>792</v>
      </c>
      <c r="I157" s="2" t="s">
        <v>34</v>
      </c>
      <c r="J157" s="2" t="s">
        <v>36</v>
      </c>
      <c r="L157" s="3">
        <v>2000</v>
      </c>
      <c r="M157" s="3">
        <v>80</v>
      </c>
      <c r="N157" s="8"/>
      <c r="P157" s="2">
        <v>400</v>
      </c>
      <c r="Q157" s="2">
        <v>3.65</v>
      </c>
      <c r="R157" s="2">
        <v>3.2</v>
      </c>
      <c r="S157" s="2">
        <v>2.5</v>
      </c>
      <c r="T157" s="2">
        <f>0.3*P157</f>
        <v>120</v>
      </c>
      <c r="U157" s="2">
        <v>800</v>
      </c>
      <c r="V157" s="14">
        <v>0.3</v>
      </c>
      <c r="W157" s="2">
        <v>13600</v>
      </c>
      <c r="Y157" s="2">
        <v>400</v>
      </c>
      <c r="Z157" s="2">
        <f>P157*0.3</f>
        <v>120</v>
      </c>
      <c r="AA157" s="14">
        <v>0.3</v>
      </c>
      <c r="AB157" s="13">
        <v>450</v>
      </c>
      <c r="AC157" s="3">
        <v>71</v>
      </c>
      <c r="AD157" s="3">
        <v>275</v>
      </c>
      <c r="AE157" s="4"/>
      <c r="AG157" s="3" t="s">
        <v>37</v>
      </c>
    </row>
    <row r="158" spans="1:35" x14ac:dyDescent="0.25">
      <c r="A158" s="2" t="s">
        <v>793</v>
      </c>
      <c r="B158" s="2" t="s">
        <v>793</v>
      </c>
      <c r="C158" s="2" t="s">
        <v>70</v>
      </c>
      <c r="E158" s="2" t="s">
        <v>436</v>
      </c>
      <c r="F158" s="2" t="s">
        <v>41</v>
      </c>
      <c r="G158" s="2" t="s">
        <v>36</v>
      </c>
      <c r="H158" s="2" t="s">
        <v>794</v>
      </c>
      <c r="I158" s="2" t="s">
        <v>34</v>
      </c>
      <c r="J158" s="2" t="s">
        <v>36</v>
      </c>
      <c r="L158" s="3">
        <v>2000</v>
      </c>
      <c r="M158" s="3">
        <v>80</v>
      </c>
      <c r="N158" s="8"/>
      <c r="P158" s="2">
        <v>72</v>
      </c>
      <c r="Q158" s="2">
        <v>3.65</v>
      </c>
      <c r="R158" s="2">
        <v>3.2</v>
      </c>
      <c r="S158" s="2">
        <v>2.5</v>
      </c>
      <c r="T158" s="2">
        <f>0.3*P158</f>
        <v>21.599999999999998</v>
      </c>
      <c r="U158" s="2">
        <v>216</v>
      </c>
      <c r="V158" s="14">
        <v>0.3</v>
      </c>
      <c r="W158" s="2">
        <v>1900</v>
      </c>
      <c r="Y158" s="2">
        <v>72</v>
      </c>
      <c r="Z158" s="2">
        <f>P158*0.3</f>
        <v>21.599999999999998</v>
      </c>
      <c r="AA158" s="14">
        <v>0.3</v>
      </c>
      <c r="AB158" s="13">
        <v>68</v>
      </c>
      <c r="AC158" s="3">
        <v>29</v>
      </c>
      <c r="AD158" s="3">
        <v>216</v>
      </c>
      <c r="AE158" s="4"/>
      <c r="AG158" s="3" t="s">
        <v>37</v>
      </c>
    </row>
    <row r="159" spans="1:35" x14ac:dyDescent="0.25">
      <c r="A159" s="2" t="s">
        <v>795</v>
      </c>
      <c r="B159" s="2" t="s">
        <v>795</v>
      </c>
      <c r="C159" s="2" t="s">
        <v>796</v>
      </c>
      <c r="E159" s="2" t="s">
        <v>436</v>
      </c>
      <c r="F159" s="2" t="s">
        <v>41</v>
      </c>
      <c r="G159" s="2" t="s">
        <v>36</v>
      </c>
      <c r="H159" s="2" t="s">
        <v>797</v>
      </c>
      <c r="I159" s="2" t="s">
        <v>34</v>
      </c>
      <c r="J159" s="2" t="s">
        <v>36</v>
      </c>
      <c r="L159" s="3">
        <v>2000</v>
      </c>
      <c r="M159" s="3">
        <v>80</v>
      </c>
      <c r="N159" s="8"/>
      <c r="P159" s="2">
        <v>60</v>
      </c>
      <c r="Q159" s="2">
        <v>3.65</v>
      </c>
      <c r="R159" s="2">
        <v>3.2</v>
      </c>
      <c r="S159" s="2">
        <v>2</v>
      </c>
      <c r="T159" s="2">
        <v>12</v>
      </c>
      <c r="U159" s="2">
        <v>180</v>
      </c>
      <c r="V159" s="14">
        <v>0.2</v>
      </c>
      <c r="W159" s="2">
        <v>1410</v>
      </c>
      <c r="Y159" s="2">
        <v>120</v>
      </c>
      <c r="Z159" s="2">
        <v>12</v>
      </c>
      <c r="AA159" s="14">
        <v>0.2</v>
      </c>
      <c r="AB159" s="13">
        <v>173</v>
      </c>
      <c r="AC159" s="3">
        <v>32</v>
      </c>
      <c r="AD159" s="3">
        <v>124</v>
      </c>
      <c r="AE159" s="4"/>
      <c r="AG159" s="3" t="s">
        <v>37</v>
      </c>
    </row>
    <row r="160" spans="1:35" x14ac:dyDescent="0.25">
      <c r="A160" s="2" t="s">
        <v>798</v>
      </c>
      <c r="B160" s="2" t="s">
        <v>798</v>
      </c>
      <c r="C160" s="2" t="s">
        <v>796</v>
      </c>
      <c r="E160" s="2" t="s">
        <v>436</v>
      </c>
      <c r="F160" s="2" t="s">
        <v>41</v>
      </c>
      <c r="G160" s="2" t="s">
        <v>282</v>
      </c>
      <c r="H160" s="2" t="s">
        <v>800</v>
      </c>
      <c r="I160" s="2" t="s">
        <v>34</v>
      </c>
      <c r="J160" s="2" t="s">
        <v>55</v>
      </c>
      <c r="L160" s="3">
        <v>2000</v>
      </c>
      <c r="M160" s="3">
        <v>80</v>
      </c>
      <c r="N160" s="8"/>
      <c r="P160" s="2">
        <v>3.8</v>
      </c>
      <c r="Q160" s="2">
        <v>3.65</v>
      </c>
      <c r="R160" s="2">
        <v>3.2</v>
      </c>
      <c r="S160" s="2">
        <v>2</v>
      </c>
      <c r="T160" s="2">
        <v>0.76</v>
      </c>
      <c r="U160" s="2">
        <f>3*P160</f>
        <v>11.399999999999999</v>
      </c>
      <c r="V160" s="14">
        <v>0.2</v>
      </c>
      <c r="W160" s="2">
        <v>92</v>
      </c>
      <c r="Y160" s="2">
        <f>1*P160</f>
        <v>3.8</v>
      </c>
      <c r="Z160" s="2">
        <v>0.76</v>
      </c>
      <c r="AA160" s="14">
        <v>0.2</v>
      </c>
      <c r="AC160" s="3">
        <v>65.2</v>
      </c>
      <c r="AE160" s="3">
        <v>26.5</v>
      </c>
      <c r="AG160" s="3" t="s">
        <v>37</v>
      </c>
    </row>
    <row r="161" spans="1:33" x14ac:dyDescent="0.25">
      <c r="A161" s="2" t="s">
        <v>799</v>
      </c>
      <c r="B161" s="2" t="s">
        <v>799</v>
      </c>
      <c r="C161" s="2" t="s">
        <v>796</v>
      </c>
      <c r="E161" s="2" t="s">
        <v>434</v>
      </c>
      <c r="F161" s="2" t="s">
        <v>56</v>
      </c>
      <c r="G161" s="2" t="s">
        <v>35</v>
      </c>
      <c r="H161" s="2" t="s">
        <v>801</v>
      </c>
      <c r="I161" s="2" t="s">
        <v>34</v>
      </c>
      <c r="J161" s="2" t="s">
        <v>36</v>
      </c>
      <c r="L161" s="3">
        <v>100</v>
      </c>
      <c r="M161" s="3">
        <v>80</v>
      </c>
      <c r="N161" s="8"/>
      <c r="P161" s="2">
        <v>6.55</v>
      </c>
      <c r="Q161" s="2">
        <v>4.2</v>
      </c>
      <c r="R161" s="2">
        <v>3.7</v>
      </c>
      <c r="S161" s="2">
        <v>2.5</v>
      </c>
      <c r="T161" s="2">
        <v>1.31</v>
      </c>
      <c r="U161" s="2">
        <f>15*P161</f>
        <v>98.25</v>
      </c>
      <c r="V161" s="14">
        <v>15</v>
      </c>
      <c r="W161" s="2">
        <v>126</v>
      </c>
      <c r="Y161" s="2">
        <f>2*P161</f>
        <v>13.1</v>
      </c>
      <c r="Z161" s="2">
        <v>1.31</v>
      </c>
      <c r="AA161" s="14">
        <v>0.5</v>
      </c>
      <c r="AB161" s="13">
        <v>127</v>
      </c>
      <c r="AC161" s="3">
        <v>10.199999999999999</v>
      </c>
      <c r="AD161" s="3">
        <v>42</v>
      </c>
      <c r="AE161" s="4"/>
      <c r="AG161" s="3" t="s">
        <v>37</v>
      </c>
    </row>
    <row r="162" spans="1:33" x14ac:dyDescent="0.25">
      <c r="A162" s="2" t="s">
        <v>652</v>
      </c>
      <c r="B162" s="2" t="s">
        <v>652</v>
      </c>
      <c r="C162" s="2" t="s">
        <v>253</v>
      </c>
      <c r="E162" s="2" t="s">
        <v>434</v>
      </c>
      <c r="F162" s="2" t="s">
        <v>438</v>
      </c>
      <c r="G162" s="2" t="s">
        <v>282</v>
      </c>
      <c r="H162" s="2" t="s">
        <v>283</v>
      </c>
      <c r="I162" s="2" t="s">
        <v>34</v>
      </c>
      <c r="J162" s="2" t="s">
        <v>55</v>
      </c>
      <c r="L162" s="3">
        <v>500</v>
      </c>
      <c r="M162" s="3">
        <v>70</v>
      </c>
      <c r="N162" s="2">
        <v>380</v>
      </c>
      <c r="O162" s="2">
        <v>160</v>
      </c>
      <c r="P162" s="2">
        <v>5.4</v>
      </c>
      <c r="Q162" s="2">
        <v>4.2</v>
      </c>
      <c r="R162" s="2">
        <v>3.7</v>
      </c>
      <c r="S162" s="2">
        <v>2.5</v>
      </c>
      <c r="T162" s="2">
        <v>1.1000000000000001</v>
      </c>
      <c r="U162" s="2">
        <v>11</v>
      </c>
      <c r="W162" s="2">
        <v>125</v>
      </c>
      <c r="X162" s="2">
        <v>52.819699999999997</v>
      </c>
      <c r="Y162" s="2">
        <v>5.4</v>
      </c>
      <c r="Z162" s="2">
        <v>1.1000000000000001</v>
      </c>
      <c r="AC162" s="3">
        <v>59.43</v>
      </c>
      <c r="AE162" s="3">
        <v>34.200000000000003</v>
      </c>
      <c r="AF162" s="3">
        <v>2007</v>
      </c>
      <c r="AG162" s="3" t="s">
        <v>37</v>
      </c>
    </row>
    <row r="163" spans="1:33" x14ac:dyDescent="0.25">
      <c r="A163" s="2" t="s">
        <v>605</v>
      </c>
      <c r="B163" s="2" t="s">
        <v>605</v>
      </c>
      <c r="C163" s="2" t="s">
        <v>60</v>
      </c>
      <c r="E163" s="2" t="s">
        <v>434</v>
      </c>
      <c r="F163" s="2" t="s">
        <v>56</v>
      </c>
      <c r="G163" s="2" t="s">
        <v>35</v>
      </c>
      <c r="H163" s="2" t="s">
        <v>297</v>
      </c>
      <c r="I163" s="2" t="s">
        <v>34</v>
      </c>
      <c r="J163" s="2" t="s">
        <v>36</v>
      </c>
      <c r="L163" s="3">
        <v>800</v>
      </c>
      <c r="M163" s="3">
        <v>80</v>
      </c>
      <c r="P163" s="2">
        <v>5</v>
      </c>
      <c r="Q163" s="2">
        <v>4.2</v>
      </c>
      <c r="R163" s="2">
        <v>3.7</v>
      </c>
      <c r="S163" s="2">
        <v>2.7</v>
      </c>
      <c r="T163" s="2">
        <v>2.5</v>
      </c>
      <c r="U163" s="2">
        <v>10</v>
      </c>
      <c r="V163" s="14">
        <v>1</v>
      </c>
      <c r="W163" s="2">
        <v>115</v>
      </c>
      <c r="X163" s="2">
        <v>53</v>
      </c>
      <c r="Y163" s="2">
        <v>5</v>
      </c>
      <c r="Z163" s="2">
        <v>1</v>
      </c>
      <c r="AA163" s="14">
        <v>1</v>
      </c>
      <c r="AB163" s="13">
        <v>106</v>
      </c>
      <c r="AC163" s="3">
        <v>5</v>
      </c>
      <c r="AD163" s="3">
        <v>100</v>
      </c>
      <c r="AG163" s="3" t="s">
        <v>37</v>
      </c>
    </row>
    <row r="164" spans="1:33" x14ac:dyDescent="0.25">
      <c r="A164" s="2" t="s">
        <v>606</v>
      </c>
      <c r="B164" s="2" t="s">
        <v>606</v>
      </c>
      <c r="C164" s="2" t="s">
        <v>60</v>
      </c>
      <c r="E164" s="2" t="s">
        <v>434</v>
      </c>
      <c r="F164" s="2" t="s">
        <v>56</v>
      </c>
      <c r="G164" s="2" t="s">
        <v>35</v>
      </c>
      <c r="H164" s="2" t="s">
        <v>298</v>
      </c>
      <c r="I164" s="2" t="s">
        <v>34</v>
      </c>
      <c r="J164" s="2" t="s">
        <v>36</v>
      </c>
      <c r="L164" s="3">
        <v>800</v>
      </c>
      <c r="M164" s="3">
        <v>80</v>
      </c>
      <c r="O164" s="2">
        <v>173</v>
      </c>
      <c r="P164" s="2">
        <v>7.5</v>
      </c>
      <c r="Q164" s="2">
        <v>4.2</v>
      </c>
      <c r="R164" s="2">
        <v>3.7</v>
      </c>
      <c r="S164" s="2">
        <v>2.7</v>
      </c>
      <c r="T164" s="2">
        <v>3.75</v>
      </c>
      <c r="U164" s="2">
        <v>15</v>
      </c>
      <c r="V164" s="14">
        <v>1</v>
      </c>
      <c r="W164" s="2">
        <v>155</v>
      </c>
      <c r="X164" s="2">
        <v>79.5</v>
      </c>
      <c r="Y164" s="2">
        <v>7.5</v>
      </c>
      <c r="Z164" s="2">
        <v>1.5</v>
      </c>
      <c r="AA164" s="14">
        <v>1</v>
      </c>
      <c r="AB164" s="13">
        <v>106</v>
      </c>
      <c r="AC164" s="3">
        <v>7.5</v>
      </c>
      <c r="AD164" s="3">
        <v>100</v>
      </c>
      <c r="AG164" s="3" t="s">
        <v>37</v>
      </c>
    </row>
    <row r="165" spans="1:33" x14ac:dyDescent="0.25">
      <c r="A165" s="2" t="s">
        <v>607</v>
      </c>
      <c r="B165" s="2" t="s">
        <v>607</v>
      </c>
      <c r="C165" s="2" t="s">
        <v>60</v>
      </c>
      <c r="E165" s="2" t="s">
        <v>434</v>
      </c>
      <c r="F165" s="2" t="s">
        <v>56</v>
      </c>
      <c r="G165" s="2" t="s">
        <v>35</v>
      </c>
      <c r="H165" s="2" t="s">
        <v>299</v>
      </c>
      <c r="I165" s="2" t="s">
        <v>34</v>
      </c>
      <c r="J165" s="2" t="s">
        <v>36</v>
      </c>
      <c r="L165" s="3">
        <v>800</v>
      </c>
      <c r="M165" s="3">
        <v>80</v>
      </c>
      <c r="O165" s="2">
        <v>174</v>
      </c>
      <c r="P165" s="2">
        <v>16</v>
      </c>
      <c r="Q165" s="2">
        <v>4.2</v>
      </c>
      <c r="R165" s="2">
        <v>3.7</v>
      </c>
      <c r="S165" s="2">
        <v>2.7</v>
      </c>
      <c r="T165" s="2">
        <v>8</v>
      </c>
      <c r="U165" s="2">
        <v>16</v>
      </c>
      <c r="V165" s="14">
        <v>1</v>
      </c>
      <c r="W165" s="2">
        <v>330</v>
      </c>
      <c r="X165" s="2">
        <v>162.97499999999999</v>
      </c>
      <c r="Y165" s="2">
        <v>16</v>
      </c>
      <c r="Z165" s="2">
        <v>3.2</v>
      </c>
      <c r="AA165" s="14">
        <v>1</v>
      </c>
      <c r="AB165" s="13">
        <v>205</v>
      </c>
      <c r="AC165" s="3">
        <v>7.5</v>
      </c>
      <c r="AD165" s="3">
        <v>106</v>
      </c>
      <c r="AG165" s="3" t="s">
        <v>37</v>
      </c>
    </row>
    <row r="166" spans="1:33" x14ac:dyDescent="0.25">
      <c r="A166" s="2" t="s">
        <v>608</v>
      </c>
      <c r="B166" s="2" t="s">
        <v>608</v>
      </c>
      <c r="C166" s="2" t="s">
        <v>60</v>
      </c>
      <c r="E166" s="2" t="s">
        <v>434</v>
      </c>
      <c r="F166" s="2" t="s">
        <v>56</v>
      </c>
      <c r="G166" s="2" t="s">
        <v>35</v>
      </c>
      <c r="H166" s="2" t="s">
        <v>300</v>
      </c>
      <c r="I166" s="2" t="s">
        <v>34</v>
      </c>
      <c r="J166" s="2" t="s">
        <v>36</v>
      </c>
      <c r="L166" s="3">
        <v>800</v>
      </c>
      <c r="M166" s="3">
        <v>80</v>
      </c>
      <c r="O166" s="2">
        <v>154</v>
      </c>
      <c r="P166" s="2">
        <v>25</v>
      </c>
      <c r="Q166" s="2">
        <v>4.2</v>
      </c>
      <c r="R166" s="2">
        <v>3.7</v>
      </c>
      <c r="S166" s="2">
        <v>2.7</v>
      </c>
      <c r="T166" s="2">
        <v>12.5</v>
      </c>
      <c r="U166" s="2">
        <v>25</v>
      </c>
      <c r="W166" s="2">
        <v>620</v>
      </c>
      <c r="X166" s="2">
        <v>307.45</v>
      </c>
      <c r="Y166" s="2">
        <v>25</v>
      </c>
      <c r="Z166" s="2">
        <v>5</v>
      </c>
      <c r="AB166" s="13">
        <v>220</v>
      </c>
      <c r="AC166" s="3">
        <v>6.5</v>
      </c>
      <c r="AD166" s="3">
        <v>215</v>
      </c>
      <c r="AG166" s="3" t="s">
        <v>37</v>
      </c>
    </row>
    <row r="167" spans="1:33" x14ac:dyDescent="0.25">
      <c r="A167" s="2" t="s">
        <v>609</v>
      </c>
      <c r="B167" s="2" t="s">
        <v>609</v>
      </c>
      <c r="C167" s="2" t="s">
        <v>60</v>
      </c>
      <c r="E167" s="2" t="s">
        <v>434</v>
      </c>
      <c r="F167" s="2" t="s">
        <v>56</v>
      </c>
      <c r="G167" s="2" t="s">
        <v>35</v>
      </c>
      <c r="H167" s="2" t="s">
        <v>301</v>
      </c>
      <c r="I167" s="2" t="s">
        <v>34</v>
      </c>
      <c r="J167" s="2" t="s">
        <v>36</v>
      </c>
      <c r="L167" s="3">
        <v>800</v>
      </c>
      <c r="M167" s="3">
        <v>80</v>
      </c>
      <c r="O167" s="2">
        <v>179</v>
      </c>
      <c r="P167" s="2">
        <v>100</v>
      </c>
      <c r="Q167" s="2">
        <v>4.2</v>
      </c>
      <c r="R167" s="2">
        <v>3.7</v>
      </c>
      <c r="S167" s="2">
        <v>2.7</v>
      </c>
      <c r="T167" s="2">
        <v>50</v>
      </c>
      <c r="U167" s="2">
        <v>100</v>
      </c>
      <c r="W167" s="2">
        <v>2320</v>
      </c>
      <c r="X167" s="2">
        <v>1064.7</v>
      </c>
      <c r="Y167" s="2">
        <v>100</v>
      </c>
      <c r="Z167" s="2">
        <v>20</v>
      </c>
      <c r="AB167" s="13">
        <v>455</v>
      </c>
      <c r="AC167" s="3">
        <v>7.2</v>
      </c>
      <c r="AD167" s="3">
        <v>325</v>
      </c>
      <c r="AG167" s="3" t="s">
        <v>37</v>
      </c>
    </row>
    <row r="168" spans="1:33" x14ac:dyDescent="0.25">
      <c r="A168" s="2" t="s">
        <v>610</v>
      </c>
      <c r="B168" s="2" t="s">
        <v>610</v>
      </c>
      <c r="C168" s="2" t="s">
        <v>60</v>
      </c>
      <c r="E168" s="2" t="s">
        <v>434</v>
      </c>
      <c r="F168" s="2" t="s">
        <v>56</v>
      </c>
      <c r="G168" s="2" t="s">
        <v>35</v>
      </c>
      <c r="H168" s="2" t="s">
        <v>302</v>
      </c>
      <c r="I168" s="2" t="s">
        <v>34</v>
      </c>
      <c r="J168" s="2" t="s">
        <v>36</v>
      </c>
      <c r="L168" s="3">
        <v>800</v>
      </c>
      <c r="M168" s="3">
        <v>80</v>
      </c>
      <c r="O168" s="2">
        <v>145</v>
      </c>
      <c r="P168" s="2">
        <v>11</v>
      </c>
      <c r="Q168" s="2">
        <v>4.2</v>
      </c>
      <c r="R168" s="2">
        <v>3.7</v>
      </c>
      <c r="S168" s="2">
        <v>2.7</v>
      </c>
      <c r="T168" s="2">
        <v>5.5</v>
      </c>
      <c r="U168" s="2">
        <v>55</v>
      </c>
      <c r="W168" s="2">
        <v>292</v>
      </c>
      <c r="X168" s="2">
        <v>149.96799999999999</v>
      </c>
      <c r="Y168" s="2">
        <v>22</v>
      </c>
      <c r="Z168" s="2">
        <v>2.2000000000000002</v>
      </c>
      <c r="AB168" s="13">
        <v>206</v>
      </c>
      <c r="AC168" s="3">
        <v>5.6</v>
      </c>
      <c r="AD168" s="3">
        <v>130</v>
      </c>
      <c r="AG168" s="3" t="s">
        <v>37</v>
      </c>
    </row>
    <row r="169" spans="1:33" x14ac:dyDescent="0.25">
      <c r="A169" s="2" t="s">
        <v>611</v>
      </c>
      <c r="B169" s="2" t="s">
        <v>611</v>
      </c>
      <c r="C169" s="2" t="s">
        <v>60</v>
      </c>
      <c r="E169" s="2" t="s">
        <v>434</v>
      </c>
      <c r="F169" s="2" t="s">
        <v>56</v>
      </c>
      <c r="G169" s="2" t="s">
        <v>35</v>
      </c>
      <c r="H169" s="2" t="s">
        <v>303</v>
      </c>
      <c r="I169" s="2" t="s">
        <v>34</v>
      </c>
      <c r="J169" s="2" t="s">
        <v>36</v>
      </c>
      <c r="L169" s="3">
        <v>800</v>
      </c>
      <c r="M169" s="3">
        <v>80</v>
      </c>
      <c r="O169" s="2">
        <v>158</v>
      </c>
      <c r="P169" s="2">
        <v>31</v>
      </c>
      <c r="Q169" s="2">
        <v>4.2</v>
      </c>
      <c r="R169" s="2">
        <v>3.7</v>
      </c>
      <c r="S169" s="2">
        <v>2.7</v>
      </c>
      <c r="T169" s="2">
        <v>15.5</v>
      </c>
      <c r="U169" s="2">
        <v>155</v>
      </c>
      <c r="W169" s="2">
        <v>860</v>
      </c>
      <c r="X169" s="2">
        <v>397.32</v>
      </c>
      <c r="Y169" s="2">
        <v>62</v>
      </c>
      <c r="Z169" s="2">
        <v>6.2</v>
      </c>
      <c r="AB169" s="13">
        <v>220</v>
      </c>
      <c r="AC169" s="3">
        <v>8.4</v>
      </c>
      <c r="AD169" s="3">
        <v>215</v>
      </c>
      <c r="AG169" s="3" t="s">
        <v>37</v>
      </c>
    </row>
    <row r="170" spans="1:33" x14ac:dyDescent="0.25">
      <c r="A170" s="2" t="s">
        <v>612</v>
      </c>
      <c r="B170" s="2" t="s">
        <v>612</v>
      </c>
      <c r="C170" s="2" t="s">
        <v>60</v>
      </c>
      <c r="E170" s="2" t="s">
        <v>434</v>
      </c>
      <c r="F170" s="2" t="s">
        <v>56</v>
      </c>
      <c r="G170" s="2" t="s">
        <v>35</v>
      </c>
      <c r="H170" s="2" t="s">
        <v>304</v>
      </c>
      <c r="I170" s="2" t="s">
        <v>34</v>
      </c>
      <c r="J170" s="2" t="s">
        <v>36</v>
      </c>
      <c r="L170" s="3">
        <v>800</v>
      </c>
      <c r="M170" s="3">
        <v>80</v>
      </c>
      <c r="O170" s="2">
        <v>149</v>
      </c>
      <c r="P170" s="2">
        <v>70</v>
      </c>
      <c r="Q170" s="2">
        <v>4.2</v>
      </c>
      <c r="R170" s="2">
        <v>3.7</v>
      </c>
      <c r="S170" s="2">
        <v>2.7</v>
      </c>
      <c r="T170" s="2">
        <v>35</v>
      </c>
      <c r="U170" s="2">
        <v>350</v>
      </c>
      <c r="W170" s="2">
        <v>1950</v>
      </c>
      <c r="X170" s="2">
        <v>857.67499999999995</v>
      </c>
      <c r="Y170" s="2">
        <v>140</v>
      </c>
      <c r="Z170" s="2">
        <v>14</v>
      </c>
      <c r="AB170" s="13">
        <v>455</v>
      </c>
      <c r="AC170" s="3">
        <v>5.8</v>
      </c>
      <c r="AD170" s="3">
        <v>325</v>
      </c>
      <c r="AG170" s="3" t="s">
        <v>37</v>
      </c>
    </row>
    <row r="171" spans="1:33" x14ac:dyDescent="0.25">
      <c r="A171" s="2" t="s">
        <v>613</v>
      </c>
      <c r="B171" s="2" t="s">
        <v>613</v>
      </c>
      <c r="C171" s="2" t="s">
        <v>60</v>
      </c>
      <c r="E171" s="2" t="s">
        <v>434</v>
      </c>
      <c r="F171" s="2" t="s">
        <v>56</v>
      </c>
      <c r="G171" s="2" t="s">
        <v>35</v>
      </c>
      <c r="H171" s="2" t="s">
        <v>305</v>
      </c>
      <c r="I171" s="2" t="s">
        <v>34</v>
      </c>
      <c r="J171" s="2" t="s">
        <v>36</v>
      </c>
      <c r="L171" s="3">
        <v>800</v>
      </c>
      <c r="M171" s="3">
        <v>80</v>
      </c>
      <c r="O171" s="2">
        <v>155</v>
      </c>
      <c r="P171" s="2">
        <v>100</v>
      </c>
      <c r="Q171" s="2">
        <v>4.2</v>
      </c>
      <c r="R171" s="2">
        <v>3.7</v>
      </c>
      <c r="S171" s="2">
        <v>2.7</v>
      </c>
      <c r="T171" s="2">
        <v>50</v>
      </c>
      <c r="U171" s="2">
        <v>500</v>
      </c>
      <c r="W171" s="2">
        <v>2700</v>
      </c>
      <c r="X171" s="2">
        <v>1197.7874999999999</v>
      </c>
      <c r="Y171" s="2">
        <v>200</v>
      </c>
      <c r="Z171" s="2">
        <v>20</v>
      </c>
      <c r="AB171" s="13">
        <v>455</v>
      </c>
      <c r="AC171" s="3">
        <v>8.1</v>
      </c>
      <c r="AD171" s="3">
        <v>325</v>
      </c>
      <c r="AG171" s="3" t="s">
        <v>37</v>
      </c>
    </row>
    <row r="172" spans="1:33" x14ac:dyDescent="0.25">
      <c r="A172" s="2" t="s">
        <v>604</v>
      </c>
      <c r="B172" s="2" t="s">
        <v>604</v>
      </c>
      <c r="C172" s="2" t="s">
        <v>60</v>
      </c>
      <c r="E172" s="2" t="s">
        <v>434</v>
      </c>
      <c r="F172" s="2" t="s">
        <v>56</v>
      </c>
      <c r="G172" s="2" t="s">
        <v>35</v>
      </c>
      <c r="H172" s="2" t="s">
        <v>306</v>
      </c>
      <c r="I172" s="2" t="s">
        <v>34</v>
      </c>
      <c r="J172" s="2" t="s">
        <v>36</v>
      </c>
      <c r="L172" s="3">
        <v>800</v>
      </c>
      <c r="M172" s="3">
        <v>80</v>
      </c>
      <c r="O172" s="2">
        <v>162</v>
      </c>
      <c r="P172" s="2">
        <v>200</v>
      </c>
      <c r="Q172" s="2">
        <v>4.2</v>
      </c>
      <c r="R172" s="2">
        <v>3.7</v>
      </c>
      <c r="S172" s="2">
        <v>2.7</v>
      </c>
      <c r="T172" s="2">
        <v>100</v>
      </c>
      <c r="U172" s="2">
        <v>400</v>
      </c>
      <c r="W172" s="2">
        <v>5260</v>
      </c>
      <c r="X172" s="2">
        <v>2513.875</v>
      </c>
      <c r="Y172" s="2">
        <v>200</v>
      </c>
      <c r="Z172" s="2">
        <v>40</v>
      </c>
      <c r="AB172" s="13">
        <v>455</v>
      </c>
      <c r="AC172" s="3">
        <v>17</v>
      </c>
      <c r="AD172" s="3">
        <v>325</v>
      </c>
      <c r="AG172" s="3" t="s">
        <v>37</v>
      </c>
    </row>
    <row r="173" spans="1:33" x14ac:dyDescent="0.25">
      <c r="A173" s="2" t="s">
        <v>575</v>
      </c>
      <c r="B173" s="2" t="s">
        <v>575</v>
      </c>
      <c r="C173" s="2" t="s">
        <v>255</v>
      </c>
      <c r="G173" s="2" t="s">
        <v>36</v>
      </c>
      <c r="H173" s="2" t="s">
        <v>307</v>
      </c>
      <c r="I173" s="2" t="s">
        <v>34</v>
      </c>
      <c r="J173" s="2" t="s">
        <v>36</v>
      </c>
      <c r="L173" s="3">
        <v>400</v>
      </c>
      <c r="M173" s="3">
        <v>80</v>
      </c>
      <c r="P173" s="2">
        <v>9</v>
      </c>
      <c r="Q173" s="2">
        <v>4.2</v>
      </c>
      <c r="R173" s="2">
        <v>3.7</v>
      </c>
      <c r="S173" s="2">
        <v>3</v>
      </c>
      <c r="T173" s="2">
        <v>3</v>
      </c>
      <c r="U173" s="2">
        <v>27</v>
      </c>
      <c r="V173" s="14">
        <v>0.33</v>
      </c>
      <c r="W173" s="2">
        <v>310</v>
      </c>
      <c r="X173" s="2">
        <v>144.9</v>
      </c>
      <c r="Y173" s="2">
        <v>4.5</v>
      </c>
      <c r="Z173" s="2">
        <v>1.8</v>
      </c>
      <c r="AA173" s="14">
        <v>0.33</v>
      </c>
      <c r="AB173" s="13">
        <v>103</v>
      </c>
      <c r="AC173" s="3">
        <v>20</v>
      </c>
      <c r="AD173" s="3">
        <v>69</v>
      </c>
      <c r="AG173" s="3" t="s">
        <v>37</v>
      </c>
    </row>
    <row r="174" spans="1:33" x14ac:dyDescent="0.25">
      <c r="A174" s="2" t="s">
        <v>576</v>
      </c>
      <c r="B174" s="2" t="s">
        <v>576</v>
      </c>
      <c r="C174" s="2" t="s">
        <v>255</v>
      </c>
      <c r="G174" s="2" t="s">
        <v>36</v>
      </c>
      <c r="H174" s="2" t="s">
        <v>308</v>
      </c>
      <c r="I174" s="2" t="s">
        <v>34</v>
      </c>
      <c r="J174" s="2" t="s">
        <v>36</v>
      </c>
      <c r="L174" s="3">
        <v>400</v>
      </c>
      <c r="M174" s="3">
        <v>80</v>
      </c>
      <c r="P174" s="2">
        <v>60</v>
      </c>
      <c r="Q174" s="2">
        <v>4.2</v>
      </c>
      <c r="R174" s="2">
        <v>3.6</v>
      </c>
      <c r="S174" s="2">
        <v>3</v>
      </c>
      <c r="T174" s="2">
        <v>12</v>
      </c>
      <c r="U174" s="2">
        <v>30</v>
      </c>
      <c r="V174" s="14">
        <v>0.33</v>
      </c>
      <c r="W174" s="2">
        <v>1850</v>
      </c>
      <c r="X174" s="2">
        <v>852.5</v>
      </c>
      <c r="Y174" s="2">
        <v>30</v>
      </c>
      <c r="Z174" s="2">
        <v>12</v>
      </c>
      <c r="AA174" s="14">
        <v>0.33</v>
      </c>
      <c r="AB174" s="13">
        <v>155</v>
      </c>
      <c r="AC174" s="3">
        <v>50.5</v>
      </c>
      <c r="AD174" s="3">
        <v>110</v>
      </c>
      <c r="AG174" s="3" t="s">
        <v>37</v>
      </c>
    </row>
    <row r="175" spans="1:33" x14ac:dyDescent="0.25">
      <c r="A175" s="2" t="s">
        <v>447</v>
      </c>
      <c r="B175" s="2" t="s">
        <v>447</v>
      </c>
      <c r="C175" s="2" t="s">
        <v>256</v>
      </c>
      <c r="G175" s="2" t="s">
        <v>35</v>
      </c>
      <c r="H175" s="2" t="s">
        <v>309</v>
      </c>
      <c r="I175" s="2" t="s">
        <v>34</v>
      </c>
      <c r="J175" s="2" t="s">
        <v>36</v>
      </c>
      <c r="L175" s="3">
        <v>300</v>
      </c>
      <c r="M175" s="3">
        <v>80</v>
      </c>
      <c r="P175" s="2">
        <v>10.5</v>
      </c>
      <c r="Q175" s="2">
        <v>4.2</v>
      </c>
      <c r="R175" s="2">
        <v>3.7</v>
      </c>
      <c r="S175" s="2">
        <v>2.75</v>
      </c>
      <c r="T175" s="2">
        <v>1.94</v>
      </c>
      <c r="U175" s="2">
        <v>19.399999999999999</v>
      </c>
      <c r="V175" s="14">
        <v>0.5</v>
      </c>
      <c r="W175" s="2">
        <v>258</v>
      </c>
      <c r="X175" s="2">
        <v>129.71199999999999</v>
      </c>
      <c r="Y175" s="2">
        <v>9.6999999999999993</v>
      </c>
      <c r="Z175" s="2">
        <v>4.8499999999999996</v>
      </c>
      <c r="AA175" s="14">
        <v>0.5</v>
      </c>
      <c r="AB175" s="13">
        <v>220</v>
      </c>
      <c r="AC175" s="3">
        <v>8.8000000000000007</v>
      </c>
      <c r="AD175" s="3">
        <v>67</v>
      </c>
      <c r="AF175" s="3">
        <v>2006</v>
      </c>
      <c r="AG175" s="3" t="s">
        <v>37</v>
      </c>
    </row>
    <row r="176" spans="1:33" x14ac:dyDescent="0.25">
      <c r="A176" s="2" t="s">
        <v>715</v>
      </c>
      <c r="B176" s="2" t="s">
        <v>715</v>
      </c>
      <c r="C176" s="2" t="s">
        <v>257</v>
      </c>
      <c r="G176" s="2" t="s">
        <v>35</v>
      </c>
      <c r="H176" s="2" t="s">
        <v>310</v>
      </c>
      <c r="I176" s="2" t="s">
        <v>34</v>
      </c>
      <c r="J176" s="2" t="s">
        <v>36</v>
      </c>
      <c r="L176" s="3">
        <v>300</v>
      </c>
      <c r="M176" s="3">
        <v>75</v>
      </c>
      <c r="P176" s="2">
        <v>3.6</v>
      </c>
      <c r="Q176" s="2">
        <v>4.2</v>
      </c>
      <c r="R176" s="2">
        <v>3.7</v>
      </c>
      <c r="S176" s="2">
        <v>2.75</v>
      </c>
      <c r="T176" s="2">
        <v>0.72</v>
      </c>
      <c r="U176" s="2">
        <v>3.6</v>
      </c>
      <c r="V176" s="14">
        <v>0.2</v>
      </c>
      <c r="W176" s="2">
        <v>74</v>
      </c>
      <c r="X176" s="2">
        <v>37.44</v>
      </c>
      <c r="Y176" s="2">
        <v>1.8</v>
      </c>
      <c r="Z176" s="2">
        <v>0.72</v>
      </c>
      <c r="AA176" s="14">
        <v>0.2</v>
      </c>
      <c r="AB176" s="13">
        <v>96</v>
      </c>
      <c r="AC176" s="3">
        <v>6.5</v>
      </c>
      <c r="AD176" s="3">
        <v>60</v>
      </c>
      <c r="AF176" s="3">
        <v>2011</v>
      </c>
      <c r="AG176" s="3" t="s">
        <v>37</v>
      </c>
    </row>
    <row r="177" spans="1:33" x14ac:dyDescent="0.25">
      <c r="A177" s="2" t="s">
        <v>716</v>
      </c>
      <c r="B177" s="2" t="s">
        <v>716</v>
      </c>
      <c r="C177" s="2" t="s">
        <v>257</v>
      </c>
      <c r="G177" s="2" t="s">
        <v>35</v>
      </c>
      <c r="H177" s="2" t="s">
        <v>311</v>
      </c>
      <c r="I177" s="2" t="s">
        <v>34</v>
      </c>
      <c r="J177" s="2" t="s">
        <v>36</v>
      </c>
      <c r="L177" s="3">
        <v>300</v>
      </c>
      <c r="M177" s="3">
        <v>80</v>
      </c>
      <c r="P177" s="2">
        <v>3.5</v>
      </c>
      <c r="Q177" s="2">
        <v>4.2</v>
      </c>
      <c r="R177" s="2">
        <v>3.7</v>
      </c>
      <c r="S177" s="2">
        <v>2.75</v>
      </c>
      <c r="T177" s="2">
        <v>0.7</v>
      </c>
      <c r="V177" s="14">
        <v>0.2</v>
      </c>
      <c r="W177" s="2">
        <v>71</v>
      </c>
      <c r="X177" s="2">
        <v>38.744999999999997</v>
      </c>
      <c r="Y177" s="2">
        <v>1.75</v>
      </c>
      <c r="Z177" s="2">
        <v>0.72</v>
      </c>
      <c r="AA177" s="14">
        <v>0.2</v>
      </c>
      <c r="AB177" s="13">
        <v>136</v>
      </c>
      <c r="AC177" s="3">
        <v>8.1999999999999993</v>
      </c>
      <c r="AD177" s="3">
        <v>35.5</v>
      </c>
      <c r="AF177" s="3">
        <v>2008</v>
      </c>
      <c r="AG177" s="3" t="s">
        <v>37</v>
      </c>
    </row>
    <row r="178" spans="1:33" x14ac:dyDescent="0.25">
      <c r="A178" s="2" t="s">
        <v>717</v>
      </c>
      <c r="B178" s="2" t="s">
        <v>717</v>
      </c>
      <c r="C178" s="2" t="s">
        <v>257</v>
      </c>
      <c r="G178" s="2" t="s">
        <v>35</v>
      </c>
      <c r="H178" s="2" t="s">
        <v>312</v>
      </c>
      <c r="I178" s="2" t="s">
        <v>34</v>
      </c>
      <c r="J178" s="2" t="s">
        <v>36</v>
      </c>
      <c r="L178" s="3">
        <v>300</v>
      </c>
      <c r="M178" s="3">
        <v>75</v>
      </c>
      <c r="P178" s="2">
        <v>4</v>
      </c>
      <c r="Q178" s="2">
        <v>4.2</v>
      </c>
      <c r="R178" s="2">
        <v>3.7</v>
      </c>
      <c r="S178" s="2">
        <v>2.75</v>
      </c>
      <c r="T178" s="2">
        <v>0.75</v>
      </c>
      <c r="U178" s="2">
        <v>4</v>
      </c>
      <c r="V178" s="14">
        <v>0.2</v>
      </c>
      <c r="W178" s="2">
        <v>82</v>
      </c>
      <c r="X178" s="2">
        <v>43.55</v>
      </c>
      <c r="Y178" s="2">
        <v>4</v>
      </c>
      <c r="Z178" s="2">
        <v>0.75</v>
      </c>
      <c r="AA178" s="14">
        <v>0.2</v>
      </c>
      <c r="AB178" s="13">
        <v>101</v>
      </c>
      <c r="AC178" s="3">
        <v>6.7</v>
      </c>
      <c r="AD178" s="3">
        <v>67.5</v>
      </c>
      <c r="AF178" s="3">
        <v>2011</v>
      </c>
      <c r="AG178" s="3" t="s">
        <v>37</v>
      </c>
    </row>
    <row r="179" spans="1:33" x14ac:dyDescent="0.25">
      <c r="A179" s="2" t="s">
        <v>718</v>
      </c>
      <c r="B179" s="2" t="s">
        <v>718</v>
      </c>
      <c r="C179" s="2" t="s">
        <v>257</v>
      </c>
      <c r="G179" s="2" t="s">
        <v>35</v>
      </c>
      <c r="H179" s="2" t="s">
        <v>313</v>
      </c>
      <c r="I179" s="2" t="s">
        <v>34</v>
      </c>
      <c r="J179" s="2" t="s">
        <v>36</v>
      </c>
      <c r="L179" s="3">
        <v>300</v>
      </c>
      <c r="M179" s="3">
        <v>80</v>
      </c>
      <c r="P179" s="2">
        <v>4.2</v>
      </c>
      <c r="Q179" s="2">
        <v>4.2</v>
      </c>
      <c r="R179" s="2">
        <v>3.7</v>
      </c>
      <c r="S179" s="2">
        <v>2.75</v>
      </c>
      <c r="T179" s="2">
        <v>0.84</v>
      </c>
      <c r="U179" s="2">
        <v>4.2</v>
      </c>
      <c r="V179" s="14">
        <v>0.2</v>
      </c>
      <c r="W179" s="2">
        <v>78</v>
      </c>
      <c r="X179" s="2">
        <v>45.5625</v>
      </c>
      <c r="Y179" s="2">
        <v>4.2</v>
      </c>
      <c r="Z179" s="2">
        <v>0.84</v>
      </c>
      <c r="AA179" s="14">
        <v>0.2</v>
      </c>
      <c r="AB179" s="13">
        <v>135</v>
      </c>
      <c r="AC179" s="3">
        <v>7.5</v>
      </c>
      <c r="AD179" s="3">
        <v>45</v>
      </c>
      <c r="AF179" s="3">
        <v>2008</v>
      </c>
      <c r="AG179" s="3" t="s">
        <v>37</v>
      </c>
    </row>
    <row r="180" spans="1:33" x14ac:dyDescent="0.25">
      <c r="A180" s="2" t="s">
        <v>450</v>
      </c>
      <c r="B180" s="2" t="s">
        <v>450</v>
      </c>
      <c r="C180" s="2" t="s">
        <v>258</v>
      </c>
      <c r="G180" s="2" t="s">
        <v>35</v>
      </c>
      <c r="H180" s="2" t="s">
        <v>314</v>
      </c>
      <c r="I180" s="2" t="s">
        <v>34</v>
      </c>
      <c r="J180" s="2" t="s">
        <v>36</v>
      </c>
      <c r="L180" s="3">
        <v>500</v>
      </c>
      <c r="M180" s="3">
        <v>80</v>
      </c>
      <c r="P180" s="2">
        <v>4.53</v>
      </c>
      <c r="Q180" s="2">
        <v>4.2</v>
      </c>
      <c r="R180" s="2">
        <v>3.7</v>
      </c>
      <c r="S180" s="2">
        <v>3</v>
      </c>
      <c r="T180" s="2">
        <v>0.90600000000000003</v>
      </c>
      <c r="V180" s="14">
        <v>0.5</v>
      </c>
      <c r="W180" s="2">
        <v>106</v>
      </c>
      <c r="X180" s="2">
        <v>50.752000000000002</v>
      </c>
      <c r="Y180" s="2">
        <v>4.53</v>
      </c>
      <c r="Z180" s="2">
        <v>2.2599999999999998</v>
      </c>
      <c r="AA180" s="14">
        <v>0.5</v>
      </c>
      <c r="AB180" s="13">
        <v>122</v>
      </c>
      <c r="AC180" s="3">
        <v>5.2</v>
      </c>
      <c r="AD180" s="3">
        <v>80</v>
      </c>
      <c r="AF180" s="3">
        <v>2008</v>
      </c>
      <c r="AG180" s="3" t="s">
        <v>37</v>
      </c>
    </row>
    <row r="181" spans="1:33" x14ac:dyDescent="0.25">
      <c r="A181" s="2" t="s">
        <v>451</v>
      </c>
      <c r="B181" s="2" t="s">
        <v>451</v>
      </c>
      <c r="C181" s="2" t="s">
        <v>258</v>
      </c>
      <c r="G181" s="2" t="s">
        <v>35</v>
      </c>
      <c r="H181" s="2" t="s">
        <v>315</v>
      </c>
      <c r="I181" s="2" t="s">
        <v>34</v>
      </c>
      <c r="J181" s="2" t="s">
        <v>36</v>
      </c>
      <c r="L181" s="3">
        <v>500</v>
      </c>
      <c r="M181" s="3">
        <v>80</v>
      </c>
      <c r="P181" s="2">
        <v>3.8</v>
      </c>
      <c r="Q181" s="2">
        <v>4.2</v>
      </c>
      <c r="R181" s="2">
        <v>3.7</v>
      </c>
      <c r="S181" s="2">
        <v>3</v>
      </c>
      <c r="T181" s="2">
        <v>0.76</v>
      </c>
      <c r="U181" s="2">
        <v>3.8</v>
      </c>
      <c r="V181" s="14">
        <v>1</v>
      </c>
      <c r="W181" s="2">
        <v>85</v>
      </c>
      <c r="X181" s="2">
        <v>41.055</v>
      </c>
      <c r="Y181" s="2">
        <v>3.8</v>
      </c>
      <c r="Z181" s="2">
        <v>1.9</v>
      </c>
      <c r="AA181" s="14">
        <v>1</v>
      </c>
      <c r="AB181" s="13">
        <v>138</v>
      </c>
      <c r="AC181" s="3">
        <v>8.5</v>
      </c>
      <c r="AD181" s="3">
        <v>35</v>
      </c>
      <c r="AF181" s="3">
        <v>2008</v>
      </c>
      <c r="AG181" s="3" t="s">
        <v>37</v>
      </c>
    </row>
    <row r="182" spans="1:33" x14ac:dyDescent="0.25">
      <c r="A182" s="2" t="s">
        <v>452</v>
      </c>
      <c r="B182" s="2" t="s">
        <v>452</v>
      </c>
      <c r="C182" s="2" t="s">
        <v>258</v>
      </c>
      <c r="G182" s="2" t="s">
        <v>35</v>
      </c>
      <c r="H182" s="2" t="s">
        <v>316</v>
      </c>
      <c r="I182" s="2" t="s">
        <v>34</v>
      </c>
      <c r="J182" s="2" t="s">
        <v>36</v>
      </c>
      <c r="L182" s="3">
        <v>500</v>
      </c>
      <c r="M182" s="3">
        <v>80</v>
      </c>
      <c r="P182" s="2">
        <v>4.4000000000000004</v>
      </c>
      <c r="Q182" s="2">
        <v>4.2</v>
      </c>
      <c r="R182" s="2">
        <v>3.7</v>
      </c>
      <c r="S182" s="2">
        <v>3</v>
      </c>
      <c r="T182" s="2">
        <v>0.88</v>
      </c>
      <c r="U182" s="2">
        <v>4.4000000000000004</v>
      </c>
      <c r="V182" s="14">
        <v>1</v>
      </c>
      <c r="W182" s="2">
        <v>95</v>
      </c>
      <c r="X182" s="2">
        <v>48.6</v>
      </c>
      <c r="Y182" s="2">
        <v>4.4000000000000004</v>
      </c>
      <c r="Z182" s="2">
        <v>2.2000000000000002</v>
      </c>
      <c r="AA182" s="14">
        <v>1</v>
      </c>
      <c r="AB182" s="13">
        <v>135</v>
      </c>
      <c r="AC182" s="3">
        <v>8</v>
      </c>
      <c r="AD182" s="3">
        <v>45</v>
      </c>
      <c r="AF182" s="3">
        <v>2008</v>
      </c>
      <c r="AG182" s="3" t="s">
        <v>37</v>
      </c>
    </row>
    <row r="183" spans="1:33" x14ac:dyDescent="0.25">
      <c r="A183" s="2" t="s">
        <v>453</v>
      </c>
      <c r="B183" s="2" t="s">
        <v>453</v>
      </c>
      <c r="C183" s="2" t="s">
        <v>258</v>
      </c>
      <c r="G183" s="2" t="s">
        <v>35</v>
      </c>
      <c r="H183" s="2" t="s">
        <v>317</v>
      </c>
      <c r="I183" s="2" t="s">
        <v>34</v>
      </c>
      <c r="J183" s="2" t="s">
        <v>36</v>
      </c>
      <c r="L183" s="3">
        <v>500</v>
      </c>
      <c r="M183" s="3">
        <v>80</v>
      </c>
      <c r="P183" s="2">
        <v>4.75</v>
      </c>
      <c r="Q183" s="2">
        <v>4.2</v>
      </c>
      <c r="R183" s="2">
        <v>3.7</v>
      </c>
      <c r="S183" s="2">
        <v>3</v>
      </c>
      <c r="T183" s="2">
        <v>0.95</v>
      </c>
      <c r="U183" s="2">
        <v>4.75</v>
      </c>
      <c r="V183" s="14">
        <v>1</v>
      </c>
      <c r="W183" s="2">
        <v>105</v>
      </c>
      <c r="X183" s="2">
        <v>54.674999999999997</v>
      </c>
      <c r="Y183" s="2">
        <v>4.75</v>
      </c>
      <c r="Z183" s="2">
        <v>2.375</v>
      </c>
      <c r="AA183" s="14">
        <v>1</v>
      </c>
      <c r="AB183" s="13">
        <v>135</v>
      </c>
      <c r="AC183" s="3">
        <v>9</v>
      </c>
      <c r="AD183" s="3">
        <v>45</v>
      </c>
      <c r="AF183" s="3">
        <v>2008</v>
      </c>
      <c r="AG183" s="3" t="s">
        <v>37</v>
      </c>
    </row>
    <row r="184" spans="1:33" x14ac:dyDescent="0.25">
      <c r="A184" s="2" t="s">
        <v>454</v>
      </c>
      <c r="B184" s="2" t="s">
        <v>454</v>
      </c>
      <c r="C184" s="2" t="s">
        <v>258</v>
      </c>
      <c r="G184" s="2" t="s">
        <v>35</v>
      </c>
      <c r="H184" s="2" t="s">
        <v>318</v>
      </c>
      <c r="I184" s="2" t="s">
        <v>34</v>
      </c>
      <c r="J184" s="2" t="s">
        <v>36</v>
      </c>
      <c r="L184" s="3">
        <v>500</v>
      </c>
      <c r="M184" s="3">
        <v>80</v>
      </c>
      <c r="P184" s="2">
        <v>3.8</v>
      </c>
      <c r="Q184" s="2">
        <v>4.2</v>
      </c>
      <c r="R184" s="2">
        <v>3.7</v>
      </c>
      <c r="S184" s="2">
        <v>3</v>
      </c>
      <c r="T184" s="2">
        <v>0.76</v>
      </c>
      <c r="U184" s="2">
        <v>3.8</v>
      </c>
      <c r="V184" s="14">
        <v>1</v>
      </c>
      <c r="W184" s="2">
        <v>85</v>
      </c>
      <c r="X184" s="2">
        <v>41.405000000000001</v>
      </c>
      <c r="Y184" s="2">
        <v>3.8</v>
      </c>
      <c r="Z184" s="2">
        <v>1.9</v>
      </c>
      <c r="AA184" s="14">
        <v>1</v>
      </c>
      <c r="AB184" s="13">
        <v>169</v>
      </c>
      <c r="AC184" s="3">
        <v>5</v>
      </c>
      <c r="AD184" s="3">
        <v>49</v>
      </c>
      <c r="AF184" s="3">
        <v>2008</v>
      </c>
      <c r="AG184" s="3" t="s">
        <v>37</v>
      </c>
    </row>
    <row r="185" spans="1:33" x14ac:dyDescent="0.25">
      <c r="A185" s="2" t="s">
        <v>455</v>
      </c>
      <c r="B185" s="2" t="s">
        <v>455</v>
      </c>
      <c r="C185" s="2" t="s">
        <v>258</v>
      </c>
      <c r="G185" s="2" t="s">
        <v>35</v>
      </c>
      <c r="H185" s="2" t="s">
        <v>319</v>
      </c>
      <c r="I185" s="2" t="s">
        <v>34</v>
      </c>
      <c r="J185" s="2" t="s">
        <v>36</v>
      </c>
      <c r="L185" s="3">
        <v>500</v>
      </c>
      <c r="M185" s="3">
        <v>80</v>
      </c>
      <c r="P185" s="2">
        <v>4.2</v>
      </c>
      <c r="Q185" s="2">
        <v>4.2</v>
      </c>
      <c r="R185" s="2">
        <v>3.7</v>
      </c>
      <c r="S185" s="2">
        <v>3</v>
      </c>
      <c r="T185" s="2">
        <v>0.84</v>
      </c>
      <c r="U185" s="2">
        <v>4.2</v>
      </c>
      <c r="V185" s="14">
        <v>1</v>
      </c>
      <c r="W185" s="2">
        <v>100</v>
      </c>
      <c r="X185" s="2">
        <v>49.686</v>
      </c>
      <c r="Y185" s="2">
        <v>4.2</v>
      </c>
      <c r="Z185" s="2">
        <v>2.1</v>
      </c>
      <c r="AA185" s="14">
        <v>1</v>
      </c>
      <c r="AB185" s="13">
        <v>169</v>
      </c>
      <c r="AC185" s="3">
        <v>6</v>
      </c>
      <c r="AD185" s="3">
        <v>49</v>
      </c>
      <c r="AF185" s="3">
        <v>2008</v>
      </c>
      <c r="AG185" s="3" t="s">
        <v>37</v>
      </c>
    </row>
    <row r="186" spans="1:33" x14ac:dyDescent="0.25">
      <c r="A186" s="2" t="s">
        <v>456</v>
      </c>
      <c r="B186" s="2" t="s">
        <v>456</v>
      </c>
      <c r="C186" s="2" t="s">
        <v>258</v>
      </c>
      <c r="G186" s="2" t="s">
        <v>35</v>
      </c>
      <c r="H186" s="2" t="s">
        <v>320</v>
      </c>
      <c r="I186" s="2" t="s">
        <v>34</v>
      </c>
      <c r="J186" s="2" t="s">
        <v>36</v>
      </c>
      <c r="L186" s="3">
        <v>500</v>
      </c>
      <c r="M186" s="3">
        <v>80</v>
      </c>
      <c r="P186" s="2">
        <v>5.5</v>
      </c>
      <c r="Q186" s="2">
        <v>4.2</v>
      </c>
      <c r="R186" s="2">
        <v>3.7</v>
      </c>
      <c r="S186" s="2">
        <v>3</v>
      </c>
      <c r="T186" s="2">
        <v>1.1000000000000001</v>
      </c>
      <c r="U186" s="2">
        <v>5.5</v>
      </c>
      <c r="V186" s="14">
        <v>1</v>
      </c>
      <c r="W186" s="2">
        <v>113</v>
      </c>
      <c r="X186" s="2">
        <v>62.935600000000001</v>
      </c>
      <c r="Y186" s="2">
        <v>5.5</v>
      </c>
      <c r="Z186" s="2">
        <v>2.75</v>
      </c>
      <c r="AA186" s="14">
        <v>1</v>
      </c>
      <c r="AB186" s="13">
        <v>169</v>
      </c>
      <c r="AC186" s="3">
        <v>7.6</v>
      </c>
      <c r="AD186" s="3">
        <v>49</v>
      </c>
      <c r="AF186" s="3">
        <v>2008</v>
      </c>
      <c r="AG186" s="3" t="s">
        <v>37</v>
      </c>
    </row>
    <row r="187" spans="1:33" x14ac:dyDescent="0.25">
      <c r="A187" s="2" t="s">
        <v>674</v>
      </c>
      <c r="B187" s="2" t="s">
        <v>674</v>
      </c>
      <c r="C187" s="2" t="s">
        <v>253</v>
      </c>
      <c r="E187" s="2" t="s">
        <v>434</v>
      </c>
      <c r="F187" s="2" t="s">
        <v>438</v>
      </c>
      <c r="G187" s="2" t="s">
        <v>282</v>
      </c>
      <c r="H187" s="2" t="s">
        <v>321</v>
      </c>
      <c r="I187" s="2" t="s">
        <v>34</v>
      </c>
      <c r="J187" s="2" t="s">
        <v>55</v>
      </c>
      <c r="L187" s="3">
        <v>2000</v>
      </c>
      <c r="M187" s="3">
        <v>80</v>
      </c>
      <c r="N187" s="2">
        <v>175</v>
      </c>
      <c r="O187" s="2">
        <v>74</v>
      </c>
      <c r="P187" s="2">
        <v>12</v>
      </c>
      <c r="Q187" s="2">
        <v>4.0999999999999996</v>
      </c>
      <c r="R187" s="2">
        <v>3.6</v>
      </c>
      <c r="S187" s="2">
        <v>2.75</v>
      </c>
      <c r="T187" s="2">
        <v>12</v>
      </c>
      <c r="U187" s="2">
        <v>1500</v>
      </c>
      <c r="W187" s="2">
        <v>640</v>
      </c>
      <c r="X187" s="2">
        <v>270</v>
      </c>
      <c r="Y187" s="2">
        <v>180</v>
      </c>
      <c r="Z187" s="2">
        <v>12</v>
      </c>
      <c r="AC187" s="3">
        <v>173</v>
      </c>
      <c r="AE187" s="3">
        <v>47</v>
      </c>
      <c r="AF187" s="3">
        <v>2007</v>
      </c>
      <c r="AG187" s="3" t="s">
        <v>37</v>
      </c>
    </row>
    <row r="188" spans="1:33" x14ac:dyDescent="0.25">
      <c r="A188" s="2" t="s">
        <v>675</v>
      </c>
      <c r="B188" s="2" t="s">
        <v>675</v>
      </c>
      <c r="C188" s="2" t="s">
        <v>253</v>
      </c>
      <c r="E188" s="2" t="s">
        <v>434</v>
      </c>
      <c r="F188" s="2" t="s">
        <v>438</v>
      </c>
      <c r="G188" s="2" t="s">
        <v>282</v>
      </c>
      <c r="H188" s="2" t="s">
        <v>322</v>
      </c>
      <c r="I188" s="2" t="s">
        <v>34</v>
      </c>
      <c r="J188" s="2" t="s">
        <v>55</v>
      </c>
      <c r="L188" s="3">
        <v>500</v>
      </c>
      <c r="M188" s="3">
        <v>70</v>
      </c>
      <c r="N188" s="2">
        <v>380</v>
      </c>
      <c r="O188" s="2">
        <v>160</v>
      </c>
      <c r="P188" s="2">
        <v>4.4000000000000004</v>
      </c>
      <c r="Q188" s="2">
        <v>4.2</v>
      </c>
      <c r="R188" s="2">
        <v>3.7</v>
      </c>
      <c r="S188" s="2">
        <v>2.5</v>
      </c>
      <c r="T188" s="2">
        <v>0.9</v>
      </c>
      <c r="U188" s="2">
        <v>8.8000000000000007</v>
      </c>
      <c r="W188" s="2">
        <v>103</v>
      </c>
      <c r="X188" s="2">
        <v>45.828200000000002</v>
      </c>
      <c r="Y188" s="2">
        <v>4.4000000000000004</v>
      </c>
      <c r="Z188" s="2">
        <v>1.1000000000000001</v>
      </c>
      <c r="AC188" s="3">
        <v>50.8</v>
      </c>
      <c r="AE188" s="3">
        <v>33.9</v>
      </c>
      <c r="AF188" s="3">
        <v>2007</v>
      </c>
      <c r="AG188" s="3" t="s">
        <v>37</v>
      </c>
    </row>
    <row r="189" spans="1:33" x14ac:dyDescent="0.25">
      <c r="A189" s="2" t="s">
        <v>676</v>
      </c>
      <c r="B189" s="2" t="s">
        <v>676</v>
      </c>
      <c r="C189" s="2" t="s">
        <v>253</v>
      </c>
      <c r="E189" s="2" t="s">
        <v>434</v>
      </c>
      <c r="F189" s="2" t="s">
        <v>438</v>
      </c>
      <c r="G189" s="2" t="s">
        <v>282</v>
      </c>
      <c r="H189" s="2" t="s">
        <v>323</v>
      </c>
      <c r="I189" s="2" t="s">
        <v>34</v>
      </c>
      <c r="J189" s="2" t="s">
        <v>55</v>
      </c>
      <c r="L189" s="3">
        <v>500</v>
      </c>
      <c r="M189" s="3">
        <v>70</v>
      </c>
      <c r="N189" s="2">
        <v>385</v>
      </c>
      <c r="O189" s="2">
        <v>175</v>
      </c>
      <c r="P189" s="2">
        <v>7</v>
      </c>
      <c r="Q189" s="2">
        <v>4.2</v>
      </c>
      <c r="R189" s="2">
        <v>3.7</v>
      </c>
      <c r="S189" s="2">
        <v>2.5</v>
      </c>
      <c r="T189" s="2">
        <v>1.4</v>
      </c>
      <c r="U189" s="2">
        <v>14</v>
      </c>
      <c r="W189" s="2">
        <v>149</v>
      </c>
      <c r="X189" s="2">
        <v>65.332599999999999</v>
      </c>
      <c r="Y189" s="2">
        <v>7</v>
      </c>
      <c r="Z189" s="2">
        <v>1.4</v>
      </c>
      <c r="AC189" s="3">
        <v>59.5</v>
      </c>
      <c r="AE189" s="3">
        <v>37.4</v>
      </c>
      <c r="AF189" s="3">
        <v>2007</v>
      </c>
      <c r="AG189" s="3" t="s">
        <v>37</v>
      </c>
    </row>
    <row r="190" spans="1:33" x14ac:dyDescent="0.25">
      <c r="A190" s="2" t="s">
        <v>553</v>
      </c>
      <c r="B190" s="2" t="s">
        <v>553</v>
      </c>
      <c r="C190" s="2" t="s">
        <v>259</v>
      </c>
      <c r="G190" s="2" t="s">
        <v>282</v>
      </c>
      <c r="H190" s="2" t="s">
        <v>324</v>
      </c>
      <c r="I190" s="2" t="s">
        <v>34</v>
      </c>
      <c r="J190" s="2" t="s">
        <v>55</v>
      </c>
      <c r="L190" s="3">
        <v>600</v>
      </c>
      <c r="M190" s="3">
        <v>80</v>
      </c>
      <c r="P190" s="2">
        <v>6</v>
      </c>
      <c r="Q190" s="2">
        <v>4.2</v>
      </c>
      <c r="R190" s="2">
        <v>3.7</v>
      </c>
      <c r="S190" s="2">
        <v>2.75</v>
      </c>
      <c r="T190" s="2">
        <v>3</v>
      </c>
      <c r="U190" s="2">
        <v>6</v>
      </c>
      <c r="V190" s="14">
        <v>0.2</v>
      </c>
      <c r="W190" s="2">
        <v>140</v>
      </c>
      <c r="X190" s="2">
        <v>52.249600000000001</v>
      </c>
      <c r="Y190" s="2">
        <v>3</v>
      </c>
      <c r="Z190" s="2">
        <v>1.2</v>
      </c>
      <c r="AA190" s="14">
        <v>0.2</v>
      </c>
      <c r="AC190" s="3">
        <v>66.5</v>
      </c>
      <c r="AE190" s="3">
        <v>32.5</v>
      </c>
      <c r="AF190" s="3">
        <v>2018</v>
      </c>
      <c r="AG190" s="3" t="s">
        <v>37</v>
      </c>
    </row>
    <row r="191" spans="1:33" x14ac:dyDescent="0.25">
      <c r="A191" s="2" t="s">
        <v>653</v>
      </c>
      <c r="B191" s="2" t="s">
        <v>653</v>
      </c>
      <c r="C191" s="2" t="s">
        <v>253</v>
      </c>
      <c r="E191" s="2" t="s">
        <v>434</v>
      </c>
      <c r="F191" s="2" t="s">
        <v>438</v>
      </c>
      <c r="G191" s="2" t="s">
        <v>282</v>
      </c>
      <c r="H191" s="2" t="s">
        <v>325</v>
      </c>
      <c r="I191" s="2" t="s">
        <v>34</v>
      </c>
      <c r="J191" s="2" t="s">
        <v>55</v>
      </c>
      <c r="L191" s="3">
        <v>2000</v>
      </c>
      <c r="M191" s="3">
        <v>80</v>
      </c>
      <c r="N191" s="2">
        <v>100</v>
      </c>
      <c r="O191" s="2">
        <v>50</v>
      </c>
      <c r="P191" s="2">
        <v>4.4000000000000004</v>
      </c>
      <c r="Q191" s="2">
        <v>4.0999999999999996</v>
      </c>
      <c r="R191" s="2">
        <v>3.6</v>
      </c>
      <c r="S191" s="2">
        <v>2.5</v>
      </c>
      <c r="T191" s="2">
        <v>4.4000000000000004</v>
      </c>
      <c r="U191" s="2">
        <v>500</v>
      </c>
      <c r="W191" s="2">
        <v>320</v>
      </c>
      <c r="X191" s="2">
        <v>161.04660000000001</v>
      </c>
      <c r="Y191" s="2">
        <v>66</v>
      </c>
      <c r="Z191" s="2">
        <v>4.4000000000000004</v>
      </c>
      <c r="AC191" s="3">
        <v>175.4</v>
      </c>
      <c r="AE191" s="3">
        <v>34.200000000000003</v>
      </c>
      <c r="AF191" s="3">
        <v>2007</v>
      </c>
      <c r="AG191" s="3" t="s">
        <v>37</v>
      </c>
    </row>
    <row r="192" spans="1:33" x14ac:dyDescent="0.25">
      <c r="A192" s="2" t="s">
        <v>654</v>
      </c>
      <c r="B192" s="2" t="s">
        <v>654</v>
      </c>
      <c r="C192" s="2" t="s">
        <v>253</v>
      </c>
      <c r="E192" s="2" t="s">
        <v>434</v>
      </c>
      <c r="F192" s="2" t="s">
        <v>438</v>
      </c>
      <c r="G192" s="2" t="s">
        <v>282</v>
      </c>
      <c r="H192" s="2" t="s">
        <v>326</v>
      </c>
      <c r="I192" s="2" t="s">
        <v>34</v>
      </c>
      <c r="J192" s="2" t="s">
        <v>55</v>
      </c>
      <c r="L192" s="3">
        <v>5000</v>
      </c>
      <c r="M192" s="3">
        <v>80</v>
      </c>
      <c r="P192" s="2">
        <v>6</v>
      </c>
      <c r="Q192" s="2">
        <v>4.0999999999999996</v>
      </c>
      <c r="R192" s="2">
        <v>3.65</v>
      </c>
      <c r="S192" s="2">
        <v>2</v>
      </c>
      <c r="T192" s="2">
        <v>12</v>
      </c>
      <c r="U192" s="2">
        <v>750</v>
      </c>
      <c r="W192" s="2">
        <v>340</v>
      </c>
      <c r="X192" s="2">
        <v>158.66810000000001</v>
      </c>
      <c r="Y192" s="2">
        <v>90</v>
      </c>
      <c r="Z192" s="2">
        <v>6</v>
      </c>
      <c r="AC192" s="3">
        <v>165</v>
      </c>
      <c r="AE192" s="3">
        <v>35</v>
      </c>
      <c r="AF192" s="3">
        <v>2007</v>
      </c>
      <c r="AG192" s="3" t="s">
        <v>37</v>
      </c>
    </row>
    <row r="193" spans="1:33" x14ac:dyDescent="0.25">
      <c r="A193" s="2" t="s">
        <v>655</v>
      </c>
      <c r="B193" s="2" t="s">
        <v>655</v>
      </c>
      <c r="C193" s="2" t="s">
        <v>253</v>
      </c>
      <c r="E193" s="2" t="s">
        <v>434</v>
      </c>
      <c r="F193" s="2" t="s">
        <v>438</v>
      </c>
      <c r="G193" s="2" t="s">
        <v>282</v>
      </c>
      <c r="H193" s="2" t="s">
        <v>327</v>
      </c>
      <c r="I193" s="2" t="s">
        <v>34</v>
      </c>
      <c r="J193" s="2" t="s">
        <v>55</v>
      </c>
      <c r="L193" s="3">
        <v>2000</v>
      </c>
      <c r="M193" s="3">
        <v>80</v>
      </c>
      <c r="N193" s="2">
        <v>122</v>
      </c>
      <c r="O193" s="2">
        <v>65</v>
      </c>
      <c r="P193" s="2">
        <v>8.5</v>
      </c>
      <c r="Q193" s="2">
        <v>4.0999999999999996</v>
      </c>
      <c r="R193" s="2">
        <v>3.6</v>
      </c>
      <c r="S193" s="2">
        <v>2.5</v>
      </c>
      <c r="T193" s="2">
        <v>8.5</v>
      </c>
      <c r="U193" s="2">
        <v>1000</v>
      </c>
      <c r="W193" s="2">
        <v>470</v>
      </c>
      <c r="X193" s="2">
        <v>252.02269999999999</v>
      </c>
      <c r="Y193" s="2">
        <v>127.5</v>
      </c>
      <c r="Z193" s="2">
        <v>8.5</v>
      </c>
      <c r="AC193" s="3">
        <v>182</v>
      </c>
      <c r="AE193" s="3">
        <v>42</v>
      </c>
      <c r="AF193" s="3">
        <v>2007</v>
      </c>
      <c r="AG193" s="3" t="s">
        <v>37</v>
      </c>
    </row>
    <row r="194" spans="1:33" x14ac:dyDescent="0.25">
      <c r="A194" s="2" t="s">
        <v>544</v>
      </c>
      <c r="B194" s="2" t="s">
        <v>544</v>
      </c>
      <c r="C194" s="2" t="s">
        <v>260</v>
      </c>
      <c r="G194" s="2" t="s">
        <v>282</v>
      </c>
      <c r="H194" s="2" t="s">
        <v>328</v>
      </c>
      <c r="I194" s="2" t="s">
        <v>34</v>
      </c>
      <c r="J194" s="2" t="s">
        <v>55</v>
      </c>
      <c r="L194" s="3">
        <v>500</v>
      </c>
      <c r="M194" s="3">
        <v>80</v>
      </c>
      <c r="N194" s="2">
        <v>335</v>
      </c>
      <c r="O194" s="2">
        <v>135</v>
      </c>
      <c r="P194" s="2">
        <v>3.5</v>
      </c>
      <c r="Q194" s="2">
        <v>4.2</v>
      </c>
      <c r="R194" s="2">
        <v>3.75</v>
      </c>
      <c r="S194" s="2">
        <v>2.5</v>
      </c>
      <c r="T194" s="2">
        <v>0.7</v>
      </c>
      <c r="U194" s="2">
        <v>15</v>
      </c>
      <c r="V194" s="14">
        <v>2.86</v>
      </c>
      <c r="W194" s="2">
        <v>95</v>
      </c>
      <c r="X194" s="2">
        <v>38.298000000000002</v>
      </c>
      <c r="Y194" s="2">
        <v>3.7</v>
      </c>
      <c r="Z194" s="2">
        <v>0.7</v>
      </c>
      <c r="AA194" s="14">
        <v>2.86</v>
      </c>
      <c r="AC194" s="3">
        <v>70</v>
      </c>
      <c r="AE194" s="3">
        <v>26.4</v>
      </c>
      <c r="AF194" s="3">
        <v>2006</v>
      </c>
      <c r="AG194" s="3" t="s">
        <v>37</v>
      </c>
    </row>
    <row r="195" spans="1:33" x14ac:dyDescent="0.25">
      <c r="A195" s="2" t="s">
        <v>656</v>
      </c>
      <c r="B195" s="2" t="s">
        <v>656</v>
      </c>
      <c r="C195" s="2" t="s">
        <v>253</v>
      </c>
      <c r="E195" s="2" t="s">
        <v>434</v>
      </c>
      <c r="F195" s="2" t="s">
        <v>438</v>
      </c>
      <c r="G195" s="2" t="s">
        <v>282</v>
      </c>
      <c r="H195" s="2" t="s">
        <v>329</v>
      </c>
      <c r="I195" s="2" t="s">
        <v>34</v>
      </c>
      <c r="J195" s="2" t="s">
        <v>55</v>
      </c>
      <c r="L195" s="3">
        <v>200</v>
      </c>
      <c r="M195" s="3">
        <v>70</v>
      </c>
      <c r="P195" s="2">
        <v>4.5</v>
      </c>
      <c r="Q195" s="2">
        <v>4.0999999999999996</v>
      </c>
      <c r="R195" s="2">
        <v>3.6</v>
      </c>
      <c r="S195" s="2">
        <v>2.5</v>
      </c>
      <c r="T195" s="2">
        <v>0.9</v>
      </c>
      <c r="U195" s="2">
        <v>2.2999999999999998</v>
      </c>
      <c r="V195" s="14">
        <v>0.2</v>
      </c>
      <c r="W195" s="2">
        <v>139</v>
      </c>
      <c r="X195" s="2">
        <v>55.500900000000001</v>
      </c>
      <c r="Y195" s="2">
        <v>2</v>
      </c>
      <c r="Z195" s="2">
        <v>0.9</v>
      </c>
      <c r="AA195" s="14">
        <v>0.2</v>
      </c>
      <c r="AC195" s="3">
        <v>61.85</v>
      </c>
      <c r="AE195" s="3">
        <v>32.049999999999997</v>
      </c>
      <c r="AF195" s="3">
        <v>2010</v>
      </c>
      <c r="AG195" s="3" t="s">
        <v>37</v>
      </c>
    </row>
    <row r="196" spans="1:33" x14ac:dyDescent="0.25">
      <c r="A196" s="2" t="s">
        <v>657</v>
      </c>
      <c r="B196" s="2" t="s">
        <v>657</v>
      </c>
      <c r="C196" s="2" t="s">
        <v>253</v>
      </c>
      <c r="E196" s="2" t="s">
        <v>434</v>
      </c>
      <c r="F196" s="2" t="s">
        <v>438</v>
      </c>
      <c r="G196" s="2" t="s">
        <v>282</v>
      </c>
      <c r="H196" s="2" t="s">
        <v>330</v>
      </c>
      <c r="I196" s="2" t="s">
        <v>34</v>
      </c>
      <c r="J196" s="2" t="s">
        <v>55</v>
      </c>
      <c r="L196" s="3">
        <v>2000</v>
      </c>
      <c r="M196" s="3">
        <v>80</v>
      </c>
      <c r="N196" s="2">
        <v>280</v>
      </c>
      <c r="O196" s="2">
        <v>120</v>
      </c>
      <c r="P196" s="2">
        <v>33</v>
      </c>
      <c r="Q196" s="2">
        <v>4.0999999999999996</v>
      </c>
      <c r="R196" s="2">
        <v>3.6</v>
      </c>
      <c r="S196" s="2">
        <v>2.5</v>
      </c>
      <c r="T196" s="2">
        <v>33</v>
      </c>
      <c r="U196" s="2">
        <v>500</v>
      </c>
      <c r="W196" s="2">
        <v>940</v>
      </c>
      <c r="X196" s="2">
        <v>410</v>
      </c>
      <c r="Y196" s="2">
        <v>16.5</v>
      </c>
      <c r="Z196" s="2">
        <v>16.25</v>
      </c>
      <c r="AC196" s="3">
        <v>195</v>
      </c>
      <c r="AE196" s="3">
        <v>54</v>
      </c>
      <c r="AF196" s="3">
        <v>2007</v>
      </c>
      <c r="AG196" s="3" t="s">
        <v>37</v>
      </c>
    </row>
    <row r="197" spans="1:33" x14ac:dyDescent="0.25">
      <c r="A197" s="2" t="s">
        <v>702</v>
      </c>
      <c r="B197" s="2" t="s">
        <v>702</v>
      </c>
      <c r="C197" s="2" t="s">
        <v>261</v>
      </c>
      <c r="G197" s="2" t="s">
        <v>36</v>
      </c>
      <c r="H197" s="2" t="s">
        <v>331</v>
      </c>
      <c r="I197" s="2" t="s">
        <v>34</v>
      </c>
      <c r="J197" s="2" t="s">
        <v>36</v>
      </c>
      <c r="L197" s="3">
        <v>500</v>
      </c>
      <c r="M197" s="3">
        <v>80</v>
      </c>
      <c r="P197" s="2">
        <v>3.5</v>
      </c>
      <c r="Q197" s="2">
        <v>4.2</v>
      </c>
      <c r="R197" s="2">
        <v>3.7</v>
      </c>
      <c r="S197" s="2">
        <v>2.75</v>
      </c>
      <c r="T197" s="2">
        <v>0.7</v>
      </c>
      <c r="U197" s="2">
        <v>3.5</v>
      </c>
      <c r="W197" s="2">
        <v>155</v>
      </c>
      <c r="X197" s="2">
        <v>67.116</v>
      </c>
      <c r="Y197" s="2">
        <v>1</v>
      </c>
      <c r="Z197" s="2">
        <v>0.7</v>
      </c>
      <c r="AB197" s="13">
        <v>56</v>
      </c>
      <c r="AC197" s="3">
        <v>23.5</v>
      </c>
      <c r="AD197" s="3">
        <v>51</v>
      </c>
      <c r="AF197" s="3">
        <v>2006</v>
      </c>
      <c r="AG197" s="3" t="s">
        <v>37</v>
      </c>
    </row>
    <row r="198" spans="1:33" x14ac:dyDescent="0.25">
      <c r="A198" s="2" t="s">
        <v>703</v>
      </c>
      <c r="B198" s="2" t="s">
        <v>703</v>
      </c>
      <c r="C198" s="2" t="s">
        <v>261</v>
      </c>
      <c r="G198" s="2" t="s">
        <v>36</v>
      </c>
      <c r="H198" s="2" t="s">
        <v>332</v>
      </c>
      <c r="I198" s="2" t="s">
        <v>34</v>
      </c>
      <c r="J198" s="2" t="s">
        <v>36</v>
      </c>
      <c r="L198" s="3">
        <v>500</v>
      </c>
      <c r="M198" s="3">
        <v>80</v>
      </c>
      <c r="P198" s="2">
        <v>4</v>
      </c>
      <c r="Q198" s="2">
        <v>4.2</v>
      </c>
      <c r="R198" s="2">
        <v>3.7</v>
      </c>
      <c r="S198" s="2">
        <v>2.75</v>
      </c>
      <c r="T198" s="2">
        <v>0.8</v>
      </c>
      <c r="U198" s="2">
        <v>4</v>
      </c>
      <c r="W198" s="2">
        <v>160</v>
      </c>
      <c r="X198" s="2">
        <v>71.91</v>
      </c>
      <c r="Y198" s="2">
        <v>1</v>
      </c>
      <c r="Z198" s="2">
        <v>0.8</v>
      </c>
      <c r="AB198" s="13">
        <v>60</v>
      </c>
      <c r="AC198" s="3">
        <v>23.5</v>
      </c>
      <c r="AD198" s="3">
        <v>51</v>
      </c>
      <c r="AF198" s="3">
        <v>2006</v>
      </c>
      <c r="AG198" s="3" t="s">
        <v>37</v>
      </c>
    </row>
    <row r="199" spans="1:33" x14ac:dyDescent="0.25">
      <c r="A199" s="2" t="s">
        <v>704</v>
      </c>
      <c r="B199" s="2" t="s">
        <v>704</v>
      </c>
      <c r="C199" s="2" t="s">
        <v>261</v>
      </c>
      <c r="G199" s="2" t="s">
        <v>36</v>
      </c>
      <c r="H199" s="2" t="s">
        <v>333</v>
      </c>
      <c r="I199" s="2" t="s">
        <v>34</v>
      </c>
      <c r="J199" s="2" t="s">
        <v>36</v>
      </c>
      <c r="L199" s="3">
        <v>500</v>
      </c>
      <c r="M199" s="3">
        <v>80</v>
      </c>
      <c r="P199" s="2">
        <v>4</v>
      </c>
      <c r="Q199" s="2">
        <v>4.2</v>
      </c>
      <c r="R199" s="2">
        <v>3.7</v>
      </c>
      <c r="S199" s="2">
        <v>2.75</v>
      </c>
      <c r="T199" s="2">
        <v>0.8</v>
      </c>
      <c r="U199" s="2">
        <v>1</v>
      </c>
      <c r="W199" s="2">
        <v>130</v>
      </c>
      <c r="X199" s="2">
        <v>53.613</v>
      </c>
      <c r="Y199" s="2">
        <v>1</v>
      </c>
      <c r="Z199" s="2">
        <v>0.8</v>
      </c>
      <c r="AB199" s="13">
        <v>69</v>
      </c>
      <c r="AC199" s="3">
        <v>18.5</v>
      </c>
      <c r="AD199" s="3">
        <v>42</v>
      </c>
      <c r="AF199" s="3">
        <v>2006</v>
      </c>
      <c r="AG199" s="3" t="s">
        <v>37</v>
      </c>
    </row>
    <row r="200" spans="1:33" x14ac:dyDescent="0.25">
      <c r="A200" s="2" t="s">
        <v>705</v>
      </c>
      <c r="B200" s="2" t="s">
        <v>705</v>
      </c>
      <c r="C200" s="2" t="s">
        <v>261</v>
      </c>
      <c r="G200" s="2" t="s">
        <v>36</v>
      </c>
      <c r="H200" s="2" t="s">
        <v>334</v>
      </c>
      <c r="I200" s="2" t="s">
        <v>34</v>
      </c>
      <c r="J200" s="2" t="s">
        <v>36</v>
      </c>
      <c r="L200" s="3">
        <v>500</v>
      </c>
      <c r="M200" s="3">
        <v>80</v>
      </c>
      <c r="P200" s="2">
        <v>4</v>
      </c>
      <c r="Q200" s="2">
        <v>4.2</v>
      </c>
      <c r="R200" s="2">
        <v>3.7</v>
      </c>
      <c r="S200" s="2">
        <v>2.75</v>
      </c>
      <c r="T200" s="2">
        <v>0.8</v>
      </c>
      <c r="U200" s="2">
        <v>2</v>
      </c>
      <c r="W200" s="2">
        <v>115</v>
      </c>
      <c r="X200" s="2">
        <v>52.311</v>
      </c>
      <c r="Y200" s="2">
        <v>1</v>
      </c>
      <c r="Z200" s="2">
        <v>0.8</v>
      </c>
      <c r="AB200" s="13">
        <v>47</v>
      </c>
      <c r="AC200" s="3">
        <v>25.5</v>
      </c>
      <c r="AD200" s="3">
        <v>41.5</v>
      </c>
      <c r="AF200" s="3">
        <v>2006</v>
      </c>
      <c r="AG200" s="3" t="s">
        <v>37</v>
      </c>
    </row>
    <row r="201" spans="1:33" x14ac:dyDescent="0.25">
      <c r="A201" s="2" t="s">
        <v>706</v>
      </c>
      <c r="B201" s="2" t="s">
        <v>706</v>
      </c>
      <c r="C201" s="2" t="s">
        <v>261</v>
      </c>
      <c r="G201" s="2" t="s">
        <v>36</v>
      </c>
      <c r="H201" s="2" t="s">
        <v>335</v>
      </c>
      <c r="I201" s="2" t="s">
        <v>34</v>
      </c>
      <c r="J201" s="2" t="s">
        <v>36</v>
      </c>
      <c r="L201" s="3">
        <v>500</v>
      </c>
      <c r="M201" s="3">
        <v>80</v>
      </c>
      <c r="P201" s="2">
        <v>5</v>
      </c>
      <c r="Q201" s="2">
        <v>4.2</v>
      </c>
      <c r="R201" s="2">
        <v>3.7</v>
      </c>
      <c r="S201" s="2">
        <v>2.75</v>
      </c>
      <c r="T201" s="2">
        <v>1</v>
      </c>
      <c r="U201" s="2">
        <v>1</v>
      </c>
      <c r="W201" s="2">
        <v>155</v>
      </c>
      <c r="X201" s="2">
        <v>67.116</v>
      </c>
      <c r="Y201" s="2">
        <v>1</v>
      </c>
      <c r="Z201" s="2">
        <v>1</v>
      </c>
      <c r="AB201" s="13">
        <v>56</v>
      </c>
      <c r="AC201" s="3">
        <v>23.5</v>
      </c>
      <c r="AD201" s="3">
        <v>51</v>
      </c>
      <c r="AF201" s="3">
        <v>2006</v>
      </c>
      <c r="AG201" s="3" t="s">
        <v>37</v>
      </c>
    </row>
    <row r="202" spans="1:33" x14ac:dyDescent="0.25">
      <c r="A202" s="2" t="s">
        <v>707</v>
      </c>
      <c r="B202" s="2" t="s">
        <v>707</v>
      </c>
      <c r="C202" s="2" t="s">
        <v>261</v>
      </c>
      <c r="G202" s="2" t="s">
        <v>36</v>
      </c>
      <c r="H202" s="2" t="s">
        <v>336</v>
      </c>
      <c r="I202" s="2" t="s">
        <v>34</v>
      </c>
      <c r="J202" s="2" t="s">
        <v>36</v>
      </c>
      <c r="L202" s="3">
        <v>500</v>
      </c>
      <c r="M202" s="3">
        <v>80</v>
      </c>
      <c r="P202" s="2">
        <v>5</v>
      </c>
      <c r="Q202" s="2">
        <v>4.2</v>
      </c>
      <c r="R202" s="2">
        <v>3.7</v>
      </c>
      <c r="S202" s="2">
        <v>2.75</v>
      </c>
      <c r="T202" s="2">
        <v>1</v>
      </c>
      <c r="U202" s="2">
        <v>1</v>
      </c>
      <c r="W202" s="2">
        <v>195</v>
      </c>
      <c r="X202" s="2">
        <v>85.093500000000006</v>
      </c>
      <c r="Y202" s="2">
        <v>1</v>
      </c>
      <c r="Z202" s="2">
        <v>1</v>
      </c>
      <c r="AB202" s="13">
        <v>71</v>
      </c>
      <c r="AC202" s="3">
        <v>23.5</v>
      </c>
      <c r="AD202" s="3">
        <v>51</v>
      </c>
      <c r="AF202" s="3">
        <v>2006</v>
      </c>
      <c r="AG202" s="3" t="s">
        <v>37</v>
      </c>
    </row>
    <row r="203" spans="1:33" x14ac:dyDescent="0.25">
      <c r="A203" s="2" t="s">
        <v>708</v>
      </c>
      <c r="B203" s="2" t="s">
        <v>708</v>
      </c>
      <c r="C203" s="2" t="s">
        <v>261</v>
      </c>
      <c r="G203" s="2" t="s">
        <v>36</v>
      </c>
      <c r="H203" s="2" t="s">
        <v>337</v>
      </c>
      <c r="I203" s="2" t="s">
        <v>34</v>
      </c>
      <c r="J203" s="2" t="s">
        <v>36</v>
      </c>
      <c r="L203" s="3">
        <v>500</v>
      </c>
      <c r="M203" s="3">
        <v>80</v>
      </c>
      <c r="P203" s="2">
        <v>6.5</v>
      </c>
      <c r="Q203" s="2">
        <v>4.2</v>
      </c>
      <c r="R203" s="2">
        <v>3.7</v>
      </c>
      <c r="S203" s="2">
        <v>2.75</v>
      </c>
      <c r="T203" s="2">
        <v>1.3</v>
      </c>
      <c r="U203" s="2">
        <v>3</v>
      </c>
      <c r="W203" s="2">
        <v>235</v>
      </c>
      <c r="X203" s="2">
        <v>113.458</v>
      </c>
      <c r="Y203" s="2">
        <v>1</v>
      </c>
      <c r="Z203" s="2">
        <v>1.3</v>
      </c>
      <c r="AB203" s="13">
        <v>71</v>
      </c>
      <c r="AC203" s="3">
        <v>23.5</v>
      </c>
      <c r="AD203" s="3">
        <v>68</v>
      </c>
      <c r="AF203" s="3">
        <v>2006</v>
      </c>
      <c r="AG203" s="3" t="s">
        <v>37</v>
      </c>
    </row>
    <row r="204" spans="1:33" x14ac:dyDescent="0.25">
      <c r="A204" s="2" t="s">
        <v>709</v>
      </c>
      <c r="B204" s="2" t="s">
        <v>709</v>
      </c>
      <c r="C204" s="2" t="s">
        <v>261</v>
      </c>
      <c r="G204" s="2" t="s">
        <v>36</v>
      </c>
      <c r="H204" s="2" t="s">
        <v>338</v>
      </c>
      <c r="I204" s="2" t="s">
        <v>34</v>
      </c>
      <c r="J204" s="2" t="s">
        <v>36</v>
      </c>
      <c r="L204" s="3">
        <v>500</v>
      </c>
      <c r="M204" s="3">
        <v>80</v>
      </c>
      <c r="P204" s="2">
        <v>7</v>
      </c>
      <c r="Q204" s="2">
        <v>4.2</v>
      </c>
      <c r="R204" s="2">
        <v>3.7</v>
      </c>
      <c r="S204" s="2">
        <v>2.75</v>
      </c>
      <c r="T204" s="2">
        <v>1.4</v>
      </c>
      <c r="U204" s="2">
        <v>1.4</v>
      </c>
      <c r="W204" s="2">
        <v>195</v>
      </c>
      <c r="X204" s="2">
        <v>85.093500000000006</v>
      </c>
      <c r="Y204" s="2">
        <v>1.4</v>
      </c>
      <c r="Z204" s="2">
        <v>1.4</v>
      </c>
      <c r="AB204" s="13">
        <v>71</v>
      </c>
      <c r="AC204" s="3">
        <v>23.5</v>
      </c>
      <c r="AD204" s="3">
        <v>51</v>
      </c>
      <c r="AF204" s="3">
        <v>2006</v>
      </c>
      <c r="AG204" s="3" t="s">
        <v>37</v>
      </c>
    </row>
    <row r="205" spans="1:33" x14ac:dyDescent="0.25">
      <c r="A205" s="2" t="s">
        <v>710</v>
      </c>
      <c r="B205" s="2" t="s">
        <v>710</v>
      </c>
      <c r="C205" s="2" t="s">
        <v>261</v>
      </c>
      <c r="G205" s="2" t="s">
        <v>36</v>
      </c>
      <c r="H205" s="2" t="s">
        <v>339</v>
      </c>
      <c r="I205" s="2" t="s">
        <v>34</v>
      </c>
      <c r="J205" s="2" t="s">
        <v>36</v>
      </c>
      <c r="L205" s="3">
        <v>500</v>
      </c>
      <c r="M205" s="3">
        <v>80</v>
      </c>
      <c r="P205" s="2">
        <v>7</v>
      </c>
      <c r="Q205" s="2">
        <v>4.2</v>
      </c>
      <c r="R205" s="2">
        <v>3.7</v>
      </c>
      <c r="S205" s="2">
        <v>2.75</v>
      </c>
      <c r="T205" s="2">
        <v>7</v>
      </c>
      <c r="U205" s="2">
        <v>7</v>
      </c>
      <c r="W205" s="2">
        <v>210</v>
      </c>
      <c r="X205" s="2">
        <v>110.262</v>
      </c>
      <c r="Y205" s="2">
        <v>7</v>
      </c>
      <c r="Z205" s="2">
        <v>7</v>
      </c>
      <c r="AB205" s="13">
        <v>69</v>
      </c>
      <c r="AC205" s="3">
        <v>23.5</v>
      </c>
      <c r="AD205" s="3">
        <v>68</v>
      </c>
      <c r="AF205" s="3">
        <v>2006</v>
      </c>
      <c r="AG205" s="3" t="s">
        <v>37</v>
      </c>
    </row>
    <row r="206" spans="1:33" x14ac:dyDescent="0.25">
      <c r="A206" s="2" t="s">
        <v>711</v>
      </c>
      <c r="B206" s="2" t="s">
        <v>711</v>
      </c>
      <c r="C206" s="2" t="s">
        <v>261</v>
      </c>
      <c r="G206" s="2" t="s">
        <v>36</v>
      </c>
      <c r="H206" s="2" t="s">
        <v>337</v>
      </c>
      <c r="I206" s="2" t="s">
        <v>34</v>
      </c>
      <c r="J206" s="2" t="s">
        <v>36</v>
      </c>
      <c r="L206" s="3">
        <v>500</v>
      </c>
      <c r="M206" s="3">
        <v>80</v>
      </c>
      <c r="P206" s="2">
        <v>9</v>
      </c>
      <c r="Q206" s="2">
        <v>4.2</v>
      </c>
      <c r="R206" s="2">
        <v>3.7</v>
      </c>
      <c r="S206" s="2">
        <v>2.75</v>
      </c>
      <c r="T206" s="2">
        <v>1.8</v>
      </c>
      <c r="U206" s="2">
        <v>1.8</v>
      </c>
      <c r="W206" s="2">
        <v>235</v>
      </c>
      <c r="X206" s="2">
        <v>113.458</v>
      </c>
      <c r="Y206" s="2">
        <v>1.8</v>
      </c>
      <c r="Z206" s="2">
        <v>1.8</v>
      </c>
      <c r="AB206" s="13">
        <v>71</v>
      </c>
      <c r="AC206" s="3">
        <v>23.5</v>
      </c>
      <c r="AD206" s="3">
        <v>68</v>
      </c>
      <c r="AF206" s="3">
        <v>2006</v>
      </c>
      <c r="AG206" s="3" t="s">
        <v>37</v>
      </c>
    </row>
    <row r="207" spans="1:33" x14ac:dyDescent="0.25">
      <c r="A207" s="2" t="s">
        <v>712</v>
      </c>
      <c r="B207" s="2" t="s">
        <v>712</v>
      </c>
      <c r="C207" s="2" t="s">
        <v>261</v>
      </c>
      <c r="G207" s="2" t="s">
        <v>36</v>
      </c>
      <c r="H207" s="2" t="s">
        <v>340</v>
      </c>
      <c r="I207" s="2" t="s">
        <v>34</v>
      </c>
      <c r="J207" s="2" t="s">
        <v>36</v>
      </c>
      <c r="L207" s="3">
        <v>500</v>
      </c>
      <c r="M207" s="3">
        <v>80</v>
      </c>
      <c r="P207" s="2">
        <v>9</v>
      </c>
      <c r="Q207" s="2">
        <v>4.2</v>
      </c>
      <c r="R207" s="2">
        <v>3.7</v>
      </c>
      <c r="S207" s="2">
        <v>2.75</v>
      </c>
      <c r="T207" s="2">
        <v>9</v>
      </c>
      <c r="U207" s="2">
        <v>9</v>
      </c>
      <c r="W207" s="2">
        <v>250</v>
      </c>
      <c r="X207" s="2">
        <v>129.8235</v>
      </c>
      <c r="Y207" s="2">
        <v>9</v>
      </c>
      <c r="Z207" s="2">
        <v>9</v>
      </c>
      <c r="AB207" s="13">
        <v>71</v>
      </c>
      <c r="AC207" s="3">
        <v>26.5</v>
      </c>
      <c r="AD207" s="3">
        <v>69</v>
      </c>
      <c r="AF207" s="3">
        <v>2006</v>
      </c>
      <c r="AG207" s="3" t="s">
        <v>37</v>
      </c>
    </row>
    <row r="208" spans="1:33" x14ac:dyDescent="0.25">
      <c r="A208" s="2" t="s">
        <v>651</v>
      </c>
      <c r="B208" s="2" t="s">
        <v>651</v>
      </c>
      <c r="C208" s="2" t="s">
        <v>253</v>
      </c>
      <c r="E208" s="2" t="s">
        <v>434</v>
      </c>
      <c r="F208" s="2" t="s">
        <v>438</v>
      </c>
      <c r="G208" s="2" t="s">
        <v>282</v>
      </c>
      <c r="H208" s="2" t="s">
        <v>341</v>
      </c>
      <c r="I208" s="2" t="s">
        <v>34</v>
      </c>
      <c r="J208" s="2" t="s">
        <v>55</v>
      </c>
      <c r="L208" s="3">
        <v>500</v>
      </c>
      <c r="M208" s="3">
        <v>80</v>
      </c>
      <c r="N208" s="2">
        <v>392</v>
      </c>
      <c r="O208" s="2">
        <v>178</v>
      </c>
      <c r="P208" s="2">
        <v>52</v>
      </c>
      <c r="Q208" s="2">
        <v>4.0999999999999996</v>
      </c>
      <c r="R208" s="2">
        <v>3.6</v>
      </c>
      <c r="S208" s="2">
        <v>2.75</v>
      </c>
      <c r="T208" s="2">
        <v>10.4</v>
      </c>
      <c r="U208" s="2">
        <v>52</v>
      </c>
      <c r="W208" s="2">
        <v>1000</v>
      </c>
      <c r="X208" s="2">
        <v>476.12450000000001</v>
      </c>
      <c r="Y208" s="2">
        <v>52</v>
      </c>
      <c r="Z208" s="2">
        <v>5.2</v>
      </c>
      <c r="AC208" s="3">
        <v>208</v>
      </c>
      <c r="AE208" s="3">
        <v>54</v>
      </c>
      <c r="AG208" s="3" t="s">
        <v>37</v>
      </c>
    </row>
    <row r="209" spans="1:33" x14ac:dyDescent="0.25">
      <c r="A209" s="2" t="s">
        <v>582</v>
      </c>
      <c r="B209" s="2" t="s">
        <v>582</v>
      </c>
      <c r="C209" s="2" t="s">
        <v>262</v>
      </c>
      <c r="E209" s="2" t="s">
        <v>436</v>
      </c>
      <c r="F209" s="2" t="s">
        <v>41</v>
      </c>
      <c r="G209" s="2" t="s">
        <v>282</v>
      </c>
      <c r="H209" s="2" t="s">
        <v>342</v>
      </c>
      <c r="I209" s="2" t="s">
        <v>34</v>
      </c>
      <c r="J209" s="2" t="s">
        <v>55</v>
      </c>
      <c r="L209" s="3">
        <v>2000</v>
      </c>
      <c r="M209" s="3">
        <v>80</v>
      </c>
      <c r="P209" s="2">
        <v>3.8</v>
      </c>
      <c r="Q209" s="2">
        <v>3.65</v>
      </c>
      <c r="R209" s="2">
        <v>3.2</v>
      </c>
      <c r="S209" s="2">
        <v>2.5</v>
      </c>
      <c r="T209" s="2">
        <v>0.76</v>
      </c>
      <c r="U209" s="2">
        <v>38</v>
      </c>
      <c r="V209" s="14">
        <v>0.5</v>
      </c>
      <c r="W209" s="2">
        <v>120</v>
      </c>
      <c r="X209" s="2">
        <v>53.895200000000003</v>
      </c>
      <c r="Y209" s="2">
        <v>3.8</v>
      </c>
      <c r="Z209" s="2">
        <v>1.52</v>
      </c>
      <c r="AA209" s="14">
        <v>0.5</v>
      </c>
      <c r="AC209" s="3">
        <v>65</v>
      </c>
      <c r="AE209" s="3">
        <v>32.5</v>
      </c>
      <c r="AF209" s="3">
        <v>2008</v>
      </c>
      <c r="AG209" s="3" t="s">
        <v>37</v>
      </c>
    </row>
    <row r="210" spans="1:33" x14ac:dyDescent="0.25">
      <c r="A210" s="2" t="s">
        <v>583</v>
      </c>
      <c r="B210" s="2" t="s">
        <v>583</v>
      </c>
      <c r="C210" s="2" t="s">
        <v>262</v>
      </c>
      <c r="E210" s="2" t="s">
        <v>436</v>
      </c>
      <c r="F210" s="2" t="s">
        <v>41</v>
      </c>
      <c r="G210" s="2" t="s">
        <v>282</v>
      </c>
      <c r="H210" s="2" t="s">
        <v>343</v>
      </c>
      <c r="I210" s="2" t="s">
        <v>34</v>
      </c>
      <c r="J210" s="2" t="s">
        <v>55</v>
      </c>
      <c r="L210" s="3">
        <v>2000</v>
      </c>
      <c r="M210" s="3">
        <v>80</v>
      </c>
      <c r="P210" s="2">
        <v>4</v>
      </c>
      <c r="Q210" s="2">
        <v>3.65</v>
      </c>
      <c r="R210" s="2">
        <v>3.2</v>
      </c>
      <c r="S210" s="2">
        <v>2.5</v>
      </c>
      <c r="T210" s="2">
        <v>0.8</v>
      </c>
      <c r="U210" s="2">
        <v>12</v>
      </c>
      <c r="V210" s="14">
        <v>0.5</v>
      </c>
      <c r="W210" s="2">
        <v>125</v>
      </c>
      <c r="X210" s="2">
        <v>53.895200000000003</v>
      </c>
      <c r="Y210" s="2">
        <v>4</v>
      </c>
      <c r="Z210" s="2">
        <v>1.6</v>
      </c>
      <c r="AA210" s="14">
        <v>0.5</v>
      </c>
      <c r="AC210" s="3">
        <v>65</v>
      </c>
      <c r="AE210" s="3">
        <v>32.5</v>
      </c>
      <c r="AF210" s="3">
        <v>2008</v>
      </c>
      <c r="AG210" s="3" t="s">
        <v>37</v>
      </c>
    </row>
    <row r="211" spans="1:33" x14ac:dyDescent="0.25">
      <c r="A211" s="2" t="s">
        <v>562</v>
      </c>
      <c r="B211" s="2" t="s">
        <v>562</v>
      </c>
      <c r="C211" s="2" t="s">
        <v>263</v>
      </c>
      <c r="E211" s="2" t="s">
        <v>437</v>
      </c>
      <c r="F211" s="2" t="s">
        <v>344</v>
      </c>
      <c r="G211" s="2" t="s">
        <v>36</v>
      </c>
      <c r="H211" s="2" t="s">
        <v>345</v>
      </c>
      <c r="I211" s="2" t="s">
        <v>34</v>
      </c>
      <c r="J211" s="2" t="s">
        <v>36</v>
      </c>
      <c r="L211" s="3">
        <v>500</v>
      </c>
      <c r="M211" s="3">
        <v>80</v>
      </c>
      <c r="N211" s="2">
        <v>195</v>
      </c>
      <c r="O211" s="2">
        <v>87</v>
      </c>
      <c r="P211" s="2">
        <v>11.5</v>
      </c>
      <c r="Q211" s="2">
        <v>4.2</v>
      </c>
      <c r="R211" s="2">
        <v>3.7</v>
      </c>
      <c r="S211" s="2">
        <v>3</v>
      </c>
      <c r="T211" s="2">
        <v>1.1499999999999999</v>
      </c>
      <c r="U211" s="2">
        <v>57.5</v>
      </c>
      <c r="W211" s="2">
        <v>490</v>
      </c>
      <c r="X211" s="2">
        <v>218.4</v>
      </c>
      <c r="Y211" s="2">
        <v>11.5</v>
      </c>
      <c r="Z211" s="2">
        <v>2.2999999999999998</v>
      </c>
      <c r="AB211" s="13">
        <v>130</v>
      </c>
      <c r="AC211" s="3">
        <v>21</v>
      </c>
      <c r="AD211" s="3">
        <v>80</v>
      </c>
      <c r="AG211" s="3" t="s">
        <v>37</v>
      </c>
    </row>
    <row r="212" spans="1:33" x14ac:dyDescent="0.25">
      <c r="A212" s="2" t="s">
        <v>489</v>
      </c>
      <c r="B212" s="2" t="s">
        <v>489</v>
      </c>
      <c r="C212" s="2" t="s">
        <v>264</v>
      </c>
      <c r="E212" s="2" t="s">
        <v>434</v>
      </c>
      <c r="F212" s="2" t="s">
        <v>194</v>
      </c>
      <c r="G212" s="2" t="s">
        <v>282</v>
      </c>
      <c r="H212" s="2" t="s">
        <v>346</v>
      </c>
      <c r="I212" s="2" t="s">
        <v>34</v>
      </c>
      <c r="J212" s="2" t="s">
        <v>55</v>
      </c>
      <c r="L212" s="3">
        <v>1000</v>
      </c>
      <c r="M212" s="3">
        <v>80</v>
      </c>
      <c r="N212" s="2">
        <v>264</v>
      </c>
      <c r="O212" s="2">
        <v>99</v>
      </c>
      <c r="P212" s="2">
        <v>27</v>
      </c>
      <c r="Q212" s="2">
        <v>4.2</v>
      </c>
      <c r="R212" s="2">
        <v>3.6</v>
      </c>
      <c r="S212" s="2">
        <v>2.7</v>
      </c>
      <c r="T212" s="2">
        <v>54</v>
      </c>
      <c r="U212" s="2">
        <v>270</v>
      </c>
      <c r="V212" s="14">
        <v>0.5</v>
      </c>
      <c r="W212" s="2">
        <v>980</v>
      </c>
      <c r="X212" s="2">
        <v>449.334</v>
      </c>
      <c r="Y212" s="2">
        <v>162</v>
      </c>
      <c r="Z212" s="2">
        <v>27</v>
      </c>
      <c r="AA212" s="14">
        <v>0.5</v>
      </c>
      <c r="AC212" s="3">
        <v>159</v>
      </c>
      <c r="AE212" s="3">
        <v>60</v>
      </c>
      <c r="AF212" s="3">
        <v>2009</v>
      </c>
      <c r="AG212" s="3" t="s">
        <v>37</v>
      </c>
    </row>
    <row r="213" spans="1:33" x14ac:dyDescent="0.25">
      <c r="A213" s="2" t="s">
        <v>658</v>
      </c>
      <c r="B213" s="2" t="s">
        <v>658</v>
      </c>
      <c r="C213" s="2" t="s">
        <v>253</v>
      </c>
      <c r="E213" s="2" t="s">
        <v>434</v>
      </c>
      <c r="F213" s="2" t="s">
        <v>438</v>
      </c>
      <c r="G213" s="2" t="s">
        <v>36</v>
      </c>
      <c r="H213" s="2" t="s">
        <v>347</v>
      </c>
      <c r="I213" s="2" t="s">
        <v>34</v>
      </c>
      <c r="J213" s="2" t="s">
        <v>36</v>
      </c>
      <c r="L213" s="3">
        <v>600</v>
      </c>
      <c r="M213" s="3">
        <v>70</v>
      </c>
      <c r="N213" s="2">
        <v>423</v>
      </c>
      <c r="O213" s="2">
        <v>175</v>
      </c>
      <c r="P213" s="2">
        <v>4.8</v>
      </c>
      <c r="Q213" s="2">
        <v>4.2</v>
      </c>
      <c r="R213" s="2">
        <v>3.75</v>
      </c>
      <c r="S213" s="2">
        <v>2.5</v>
      </c>
      <c r="T213" s="2">
        <v>1</v>
      </c>
      <c r="U213" s="2">
        <v>10</v>
      </c>
      <c r="V213" s="14">
        <v>0.5</v>
      </c>
      <c r="W213" s="2">
        <v>103</v>
      </c>
      <c r="X213" s="2">
        <v>42.5</v>
      </c>
      <c r="Y213" s="2">
        <v>5</v>
      </c>
      <c r="Z213" s="2">
        <v>1</v>
      </c>
      <c r="AA213" s="14">
        <v>0.5</v>
      </c>
      <c r="AB213" s="13">
        <v>70</v>
      </c>
      <c r="AC213" s="3">
        <v>18.100000000000001</v>
      </c>
      <c r="AD213" s="3">
        <v>45.5</v>
      </c>
      <c r="AF213" s="3">
        <v>2009</v>
      </c>
      <c r="AG213" s="3" t="s">
        <v>37</v>
      </c>
    </row>
    <row r="214" spans="1:33" x14ac:dyDescent="0.25">
      <c r="A214" s="2" t="s">
        <v>647</v>
      </c>
      <c r="B214" s="2" t="s">
        <v>647</v>
      </c>
      <c r="C214" s="2" t="s">
        <v>253</v>
      </c>
      <c r="E214" s="2" t="s">
        <v>434</v>
      </c>
      <c r="F214" s="2" t="s">
        <v>438</v>
      </c>
      <c r="G214" s="2" t="s">
        <v>36</v>
      </c>
      <c r="H214" s="2" t="s">
        <v>348</v>
      </c>
      <c r="I214" s="2" t="s">
        <v>34</v>
      </c>
      <c r="J214" s="2" t="s">
        <v>36</v>
      </c>
      <c r="L214" s="3">
        <v>850</v>
      </c>
      <c r="M214" s="3">
        <v>70</v>
      </c>
      <c r="N214" s="2">
        <v>335</v>
      </c>
      <c r="O214" s="2">
        <v>140</v>
      </c>
      <c r="P214" s="2">
        <v>4.8</v>
      </c>
      <c r="Q214" s="2">
        <v>4.0999999999999996</v>
      </c>
      <c r="R214" s="2">
        <v>3.65</v>
      </c>
      <c r="S214" s="2">
        <v>2.5</v>
      </c>
      <c r="T214" s="2">
        <v>1.1000000000000001</v>
      </c>
      <c r="U214" s="2">
        <v>10</v>
      </c>
      <c r="V214" s="14">
        <v>0.5</v>
      </c>
      <c r="W214" s="2">
        <v>124</v>
      </c>
      <c r="X214" s="2">
        <v>52</v>
      </c>
      <c r="Y214" s="2">
        <v>5</v>
      </c>
      <c r="Z214" s="2">
        <v>0.57999999999999996</v>
      </c>
      <c r="AA214" s="14">
        <v>0.5</v>
      </c>
      <c r="AB214" s="13">
        <v>65</v>
      </c>
      <c r="AC214" s="3">
        <v>19</v>
      </c>
      <c r="AD214" s="3">
        <v>48</v>
      </c>
      <c r="AF214" s="3">
        <v>2007</v>
      </c>
      <c r="AG214" s="3" t="s">
        <v>37</v>
      </c>
    </row>
    <row r="215" spans="1:33" x14ac:dyDescent="0.25">
      <c r="A215" s="2" t="s">
        <v>659</v>
      </c>
      <c r="B215" s="2" t="s">
        <v>659</v>
      </c>
      <c r="C215" s="2" t="s">
        <v>253</v>
      </c>
      <c r="E215" s="2" t="s">
        <v>434</v>
      </c>
      <c r="F215" s="2" t="s">
        <v>438</v>
      </c>
      <c r="G215" s="2" t="s">
        <v>282</v>
      </c>
      <c r="H215" s="2" t="s">
        <v>349</v>
      </c>
      <c r="I215" s="2" t="s">
        <v>34</v>
      </c>
      <c r="J215" s="2" t="s">
        <v>55</v>
      </c>
      <c r="L215" s="3">
        <v>500</v>
      </c>
      <c r="M215" s="3">
        <v>80</v>
      </c>
      <c r="N215" s="2">
        <v>300</v>
      </c>
      <c r="O215" s="2">
        <v>150</v>
      </c>
      <c r="P215" s="2">
        <v>48</v>
      </c>
      <c r="Q215" s="2">
        <v>4.0999999999999996</v>
      </c>
      <c r="R215" s="2">
        <v>3.6</v>
      </c>
      <c r="S215" s="2">
        <v>2.5</v>
      </c>
      <c r="T215" s="2">
        <v>4.8</v>
      </c>
      <c r="U215" s="2">
        <v>100</v>
      </c>
      <c r="W215" s="2">
        <v>1150</v>
      </c>
      <c r="X215" s="2">
        <v>572.26499999999999</v>
      </c>
      <c r="Y215" s="2">
        <v>48</v>
      </c>
      <c r="Z215" s="2">
        <v>4.8</v>
      </c>
      <c r="AC215" s="3">
        <v>245</v>
      </c>
      <c r="AE215" s="3">
        <v>54</v>
      </c>
      <c r="AF215" s="3">
        <v>2007</v>
      </c>
      <c r="AG215" s="3" t="s">
        <v>37</v>
      </c>
    </row>
    <row r="216" spans="1:33" x14ac:dyDescent="0.25">
      <c r="A216" s="2" t="s">
        <v>648</v>
      </c>
      <c r="B216" s="2" t="s">
        <v>648</v>
      </c>
      <c r="C216" s="2" t="s">
        <v>253</v>
      </c>
      <c r="E216" s="2" t="s">
        <v>436</v>
      </c>
      <c r="F216" s="2" t="s">
        <v>41</v>
      </c>
      <c r="G216" s="2" t="s">
        <v>282</v>
      </c>
      <c r="H216" s="2" t="s">
        <v>350</v>
      </c>
      <c r="I216" s="2" t="s">
        <v>34</v>
      </c>
      <c r="J216" s="2" t="s">
        <v>55</v>
      </c>
      <c r="L216" s="3">
        <v>600</v>
      </c>
      <c r="M216" s="3">
        <v>80</v>
      </c>
      <c r="N216" s="2">
        <v>128</v>
      </c>
      <c r="O216" s="2">
        <v>54</v>
      </c>
      <c r="P216" s="2">
        <v>10</v>
      </c>
      <c r="Q216" s="2">
        <v>3.65</v>
      </c>
      <c r="R216" s="2">
        <v>3.3</v>
      </c>
      <c r="S216" s="2">
        <v>2.5</v>
      </c>
      <c r="T216" s="2">
        <v>10</v>
      </c>
      <c r="U216" s="2">
        <v>1500</v>
      </c>
      <c r="W216" s="2">
        <v>600</v>
      </c>
      <c r="X216" s="2">
        <v>270</v>
      </c>
      <c r="Y216" s="2">
        <v>10</v>
      </c>
      <c r="Z216" s="2">
        <v>1</v>
      </c>
      <c r="AC216" s="3">
        <v>173</v>
      </c>
      <c r="AE216" s="3">
        <v>47</v>
      </c>
      <c r="AF216" s="3">
        <v>2007</v>
      </c>
      <c r="AG216" s="3" t="s">
        <v>37</v>
      </c>
    </row>
    <row r="217" spans="1:33" x14ac:dyDescent="0.25">
      <c r="A217" s="2" t="s">
        <v>649</v>
      </c>
      <c r="B217" s="2" t="s">
        <v>649</v>
      </c>
      <c r="C217" s="2" t="s">
        <v>253</v>
      </c>
      <c r="E217" s="2" t="s">
        <v>436</v>
      </c>
      <c r="F217" s="2" t="s">
        <v>41</v>
      </c>
      <c r="G217" s="2" t="s">
        <v>282</v>
      </c>
      <c r="H217" s="2" t="s">
        <v>351</v>
      </c>
      <c r="I217" s="2" t="s">
        <v>34</v>
      </c>
      <c r="J217" s="2" t="s">
        <v>55</v>
      </c>
      <c r="L217" s="3">
        <v>2500</v>
      </c>
      <c r="M217" s="3">
        <v>75</v>
      </c>
      <c r="N217" s="2">
        <v>189</v>
      </c>
      <c r="O217" s="2">
        <v>89</v>
      </c>
      <c r="P217" s="2">
        <v>25</v>
      </c>
      <c r="Q217" s="2">
        <v>3.65</v>
      </c>
      <c r="R217" s="2">
        <v>3.3</v>
      </c>
      <c r="S217" s="2">
        <v>2.5</v>
      </c>
      <c r="T217" s="2">
        <v>25</v>
      </c>
      <c r="U217" s="2">
        <v>500</v>
      </c>
      <c r="W217" s="2">
        <v>940</v>
      </c>
      <c r="X217" s="2">
        <v>451.34010000000001</v>
      </c>
      <c r="Y217" s="2">
        <v>12.5</v>
      </c>
      <c r="Z217" s="2">
        <v>5</v>
      </c>
      <c r="AC217" s="3">
        <v>195</v>
      </c>
      <c r="AE217" s="3">
        <v>54</v>
      </c>
      <c r="AF217" s="3">
        <v>2007</v>
      </c>
      <c r="AG217" s="3" t="s">
        <v>37</v>
      </c>
    </row>
    <row r="218" spans="1:33" x14ac:dyDescent="0.25">
      <c r="A218" s="2" t="s">
        <v>497</v>
      </c>
      <c r="B218" s="2" t="s">
        <v>497</v>
      </c>
      <c r="C218" s="2" t="s">
        <v>213</v>
      </c>
      <c r="E218" s="2" t="s">
        <v>437</v>
      </c>
      <c r="F218" s="2" t="s">
        <v>439</v>
      </c>
      <c r="G218" s="2" t="s">
        <v>35</v>
      </c>
      <c r="H218" s="2" t="s">
        <v>352</v>
      </c>
      <c r="I218" s="2" t="s">
        <v>34</v>
      </c>
      <c r="J218" s="2" t="s">
        <v>36</v>
      </c>
      <c r="L218" s="3">
        <v>500</v>
      </c>
      <c r="M218" s="3">
        <v>80</v>
      </c>
      <c r="P218" s="2">
        <v>3.8</v>
      </c>
      <c r="Q218" s="2">
        <v>4.2</v>
      </c>
      <c r="R218" s="2">
        <v>3.7</v>
      </c>
      <c r="S218" s="2">
        <v>2.7</v>
      </c>
      <c r="T218" s="2">
        <v>0.76</v>
      </c>
      <c r="U218" s="2">
        <v>7.6</v>
      </c>
      <c r="V218" s="14">
        <v>0.5</v>
      </c>
      <c r="W218" s="2">
        <v>82</v>
      </c>
      <c r="X218" s="2">
        <v>39.487499999999997</v>
      </c>
      <c r="Y218" s="2">
        <v>1.75</v>
      </c>
      <c r="Z218" s="2">
        <v>0.76</v>
      </c>
      <c r="AA218" s="14">
        <v>0.5</v>
      </c>
      <c r="AB218" s="13">
        <v>135</v>
      </c>
      <c r="AC218" s="3">
        <v>6.5</v>
      </c>
      <c r="AD218" s="3">
        <v>45</v>
      </c>
      <c r="AG218" s="3" t="s">
        <v>37</v>
      </c>
    </row>
    <row r="219" spans="1:33" x14ac:dyDescent="0.25">
      <c r="A219" s="2" t="s">
        <v>498</v>
      </c>
      <c r="B219" s="2" t="s">
        <v>826</v>
      </c>
      <c r="C219" s="2" t="s">
        <v>213</v>
      </c>
      <c r="E219" s="2" t="s">
        <v>437</v>
      </c>
      <c r="F219" s="2" t="s">
        <v>439</v>
      </c>
      <c r="G219" s="2" t="s">
        <v>35</v>
      </c>
      <c r="H219" s="2" t="s">
        <v>353</v>
      </c>
      <c r="I219" s="2" t="s">
        <v>34</v>
      </c>
      <c r="J219" s="2" t="s">
        <v>36</v>
      </c>
      <c r="L219" s="3">
        <v>500</v>
      </c>
      <c r="M219" s="3">
        <v>80</v>
      </c>
      <c r="P219" s="2">
        <v>5.6</v>
      </c>
      <c r="Q219" s="2">
        <v>4.2</v>
      </c>
      <c r="R219" s="2">
        <v>3.7</v>
      </c>
      <c r="S219" s="2">
        <v>2.7</v>
      </c>
      <c r="T219" s="2">
        <v>1.1199999999999999</v>
      </c>
      <c r="U219" s="2">
        <v>11.2</v>
      </c>
      <c r="V219" s="14">
        <v>0.5</v>
      </c>
      <c r="W219" s="2">
        <v>105</v>
      </c>
      <c r="X219" s="2">
        <v>51.637500000000003</v>
      </c>
      <c r="Y219" s="2">
        <v>5.6</v>
      </c>
      <c r="Z219" s="2">
        <v>1.1199999999999999</v>
      </c>
      <c r="AA219" s="14">
        <v>0.5</v>
      </c>
      <c r="AB219" s="13">
        <v>135</v>
      </c>
      <c r="AC219" s="3">
        <v>8.5</v>
      </c>
      <c r="AD219" s="3">
        <v>45</v>
      </c>
      <c r="AF219" s="3">
        <v>2015</v>
      </c>
      <c r="AG219" s="3" t="s">
        <v>37</v>
      </c>
    </row>
    <row r="220" spans="1:33" x14ac:dyDescent="0.25">
      <c r="A220" s="2" t="s">
        <v>499</v>
      </c>
      <c r="B220" s="2" t="s">
        <v>826</v>
      </c>
      <c r="C220" s="2" t="s">
        <v>213</v>
      </c>
      <c r="E220" s="2" t="s">
        <v>437</v>
      </c>
      <c r="F220" s="2" t="s">
        <v>439</v>
      </c>
      <c r="G220" s="2" t="s">
        <v>35</v>
      </c>
      <c r="H220" s="2" t="s">
        <v>353</v>
      </c>
      <c r="I220" s="2" t="s">
        <v>34</v>
      </c>
      <c r="J220" s="2" t="s">
        <v>36</v>
      </c>
      <c r="L220" s="3">
        <v>800</v>
      </c>
      <c r="M220" s="3">
        <v>80</v>
      </c>
      <c r="P220" s="2">
        <v>5.6</v>
      </c>
      <c r="Q220" s="2">
        <v>4.2</v>
      </c>
      <c r="R220" s="2">
        <v>3.7</v>
      </c>
      <c r="S220" s="2">
        <v>2.7</v>
      </c>
      <c r="T220" s="2">
        <v>1.1199999999999999</v>
      </c>
      <c r="U220" s="2">
        <v>11.2</v>
      </c>
      <c r="V220" s="14">
        <v>0.2</v>
      </c>
      <c r="W220" s="2">
        <v>105</v>
      </c>
      <c r="X220" s="2">
        <v>51.637500000000003</v>
      </c>
      <c r="Y220" s="2">
        <v>5.6</v>
      </c>
      <c r="Z220" s="2">
        <v>1.1199999999999999</v>
      </c>
      <c r="AA220" s="14">
        <v>0.2</v>
      </c>
      <c r="AB220" s="13">
        <v>135</v>
      </c>
      <c r="AC220" s="3">
        <v>8.5</v>
      </c>
      <c r="AD220" s="3">
        <v>45</v>
      </c>
      <c r="AF220" s="3">
        <v>2015</v>
      </c>
      <c r="AG220" s="3" t="s">
        <v>37</v>
      </c>
    </row>
    <row r="221" spans="1:33" x14ac:dyDescent="0.25">
      <c r="A221" s="2" t="s">
        <v>500</v>
      </c>
      <c r="B221" s="2" t="s">
        <v>827</v>
      </c>
      <c r="C221" s="2" t="s">
        <v>213</v>
      </c>
      <c r="E221" s="2" t="s">
        <v>437</v>
      </c>
      <c r="F221" s="2" t="s">
        <v>439</v>
      </c>
      <c r="G221" s="2" t="s">
        <v>35</v>
      </c>
      <c r="H221" s="2" t="s">
        <v>354</v>
      </c>
      <c r="I221" s="2" t="s">
        <v>34</v>
      </c>
      <c r="J221" s="2" t="s">
        <v>36</v>
      </c>
      <c r="L221" s="3">
        <v>500</v>
      </c>
      <c r="M221" s="3">
        <v>80</v>
      </c>
      <c r="P221" s="2">
        <v>5.6</v>
      </c>
      <c r="Q221" s="2">
        <v>4.2</v>
      </c>
      <c r="R221" s="2">
        <v>3.7</v>
      </c>
      <c r="S221" s="2">
        <v>2.7</v>
      </c>
      <c r="T221" s="2">
        <v>1.1199999999999999</v>
      </c>
      <c r="U221" s="2">
        <v>11.2</v>
      </c>
      <c r="V221" s="14">
        <v>0.5</v>
      </c>
      <c r="W221" s="2">
        <v>112</v>
      </c>
      <c r="X221" s="2">
        <v>51.792000000000002</v>
      </c>
      <c r="Y221" s="2">
        <v>5.6</v>
      </c>
      <c r="Z221" s="2">
        <v>1.1199999999999999</v>
      </c>
      <c r="AA221" s="14">
        <v>0.5</v>
      </c>
      <c r="AB221" s="13">
        <v>166</v>
      </c>
      <c r="AC221" s="3">
        <v>6.5</v>
      </c>
      <c r="AD221" s="3">
        <v>48</v>
      </c>
      <c r="AF221" s="3">
        <v>2018</v>
      </c>
      <c r="AG221" s="3" t="s">
        <v>37</v>
      </c>
    </row>
    <row r="222" spans="1:33" x14ac:dyDescent="0.25">
      <c r="A222" s="2" t="s">
        <v>501</v>
      </c>
      <c r="B222" s="2" t="s">
        <v>827</v>
      </c>
      <c r="C222" s="2" t="s">
        <v>213</v>
      </c>
      <c r="E222" s="2" t="s">
        <v>437</v>
      </c>
      <c r="F222" s="2" t="s">
        <v>439</v>
      </c>
      <c r="G222" s="2" t="s">
        <v>35</v>
      </c>
      <c r="H222" s="2" t="s">
        <v>354</v>
      </c>
      <c r="I222" s="2" t="s">
        <v>34</v>
      </c>
      <c r="J222" s="2" t="s">
        <v>36</v>
      </c>
      <c r="L222" s="3">
        <v>800</v>
      </c>
      <c r="M222" s="3">
        <v>80</v>
      </c>
      <c r="P222" s="2">
        <v>5.6</v>
      </c>
      <c r="Q222" s="2">
        <v>4.2</v>
      </c>
      <c r="R222" s="2">
        <v>3.7</v>
      </c>
      <c r="S222" s="2">
        <v>2.7</v>
      </c>
      <c r="T222" s="2">
        <v>1.1199999999999999</v>
      </c>
      <c r="U222" s="2">
        <v>11.2</v>
      </c>
      <c r="V222" s="14">
        <v>0.2</v>
      </c>
      <c r="W222" s="2">
        <v>112</v>
      </c>
      <c r="X222" s="2">
        <v>51.792000000000002</v>
      </c>
      <c r="Y222" s="2">
        <v>5.6</v>
      </c>
      <c r="Z222" s="2">
        <v>1.1199999999999999</v>
      </c>
      <c r="AA222" s="14">
        <v>0.2</v>
      </c>
      <c r="AB222" s="13">
        <v>166</v>
      </c>
      <c r="AC222" s="3">
        <v>6.5</v>
      </c>
      <c r="AD222" s="3">
        <v>48</v>
      </c>
      <c r="AF222" s="3">
        <v>2018</v>
      </c>
      <c r="AG222" s="3" t="s">
        <v>37</v>
      </c>
    </row>
    <row r="223" spans="1:33" x14ac:dyDescent="0.25">
      <c r="A223" s="2" t="s">
        <v>502</v>
      </c>
      <c r="B223" s="2" t="s">
        <v>828</v>
      </c>
      <c r="C223" s="2" t="s">
        <v>213</v>
      </c>
      <c r="E223" s="2" t="s">
        <v>437</v>
      </c>
      <c r="F223" s="2" t="s">
        <v>439</v>
      </c>
      <c r="G223" s="2" t="s">
        <v>35</v>
      </c>
      <c r="H223" s="2" t="s">
        <v>355</v>
      </c>
      <c r="I223" s="2" t="s">
        <v>34</v>
      </c>
      <c r="J223" s="2" t="s">
        <v>36</v>
      </c>
      <c r="L223" s="3">
        <v>500</v>
      </c>
      <c r="M223" s="3">
        <v>80</v>
      </c>
      <c r="P223" s="2">
        <v>5.2</v>
      </c>
      <c r="Q223" s="2">
        <v>4.2</v>
      </c>
      <c r="R223" s="2">
        <v>3.7</v>
      </c>
      <c r="S223" s="2">
        <v>2.7</v>
      </c>
      <c r="T223" s="2">
        <v>1.04</v>
      </c>
      <c r="U223" s="2">
        <v>10.4</v>
      </c>
      <c r="V223" s="14">
        <v>0.5</v>
      </c>
      <c r="W223" s="2">
        <v>110</v>
      </c>
      <c r="X223" s="2">
        <v>54.182400000000001</v>
      </c>
      <c r="Y223" s="2">
        <v>5.2</v>
      </c>
      <c r="Z223" s="2">
        <v>1.04</v>
      </c>
      <c r="AA223" s="14">
        <v>0.5</v>
      </c>
      <c r="AB223" s="13">
        <v>166</v>
      </c>
      <c r="AC223" s="3">
        <v>6.8</v>
      </c>
      <c r="AD223" s="3">
        <v>48</v>
      </c>
      <c r="AF223" s="3">
        <v>2017</v>
      </c>
      <c r="AG223" s="3" t="s">
        <v>37</v>
      </c>
    </row>
    <row r="224" spans="1:33" x14ac:dyDescent="0.25">
      <c r="A224" s="2" t="s">
        <v>503</v>
      </c>
      <c r="B224" s="2" t="s">
        <v>828</v>
      </c>
      <c r="C224" s="2" t="s">
        <v>213</v>
      </c>
      <c r="E224" s="2" t="s">
        <v>437</v>
      </c>
      <c r="F224" s="2" t="s">
        <v>439</v>
      </c>
      <c r="G224" s="2" t="s">
        <v>35</v>
      </c>
      <c r="H224" s="2" t="s">
        <v>355</v>
      </c>
      <c r="I224" s="2" t="s">
        <v>34</v>
      </c>
      <c r="J224" s="2" t="s">
        <v>36</v>
      </c>
      <c r="L224" s="3">
        <v>800</v>
      </c>
      <c r="M224" s="3">
        <v>80</v>
      </c>
      <c r="P224" s="2">
        <v>5.2</v>
      </c>
      <c r="Q224" s="2">
        <v>4.2</v>
      </c>
      <c r="R224" s="2">
        <v>3.7</v>
      </c>
      <c r="S224" s="2">
        <v>2.7</v>
      </c>
      <c r="T224" s="2">
        <v>1.04</v>
      </c>
      <c r="U224" s="2">
        <v>10.4</v>
      </c>
      <c r="V224" s="14">
        <v>0.2</v>
      </c>
      <c r="W224" s="2">
        <v>110</v>
      </c>
      <c r="X224" s="2">
        <v>54.182400000000001</v>
      </c>
      <c r="Y224" s="2">
        <v>5.2</v>
      </c>
      <c r="Z224" s="2">
        <v>1.04</v>
      </c>
      <c r="AA224" s="14">
        <v>0.2</v>
      </c>
      <c r="AB224" s="13">
        <v>166</v>
      </c>
      <c r="AC224" s="3">
        <v>6.8</v>
      </c>
      <c r="AD224" s="3">
        <v>48</v>
      </c>
      <c r="AF224" s="3">
        <v>2017</v>
      </c>
      <c r="AG224" s="3" t="s">
        <v>37</v>
      </c>
    </row>
    <row r="225" spans="1:33" x14ac:dyDescent="0.25">
      <c r="A225" s="2" t="s">
        <v>504</v>
      </c>
      <c r="B225" s="2" t="s">
        <v>829</v>
      </c>
      <c r="C225" s="2" t="s">
        <v>213</v>
      </c>
      <c r="E225" s="2" t="s">
        <v>437</v>
      </c>
      <c r="F225" s="2" t="s">
        <v>439</v>
      </c>
      <c r="G225" s="2" t="s">
        <v>35</v>
      </c>
      <c r="H225" s="2" t="s">
        <v>356</v>
      </c>
      <c r="I225" s="2" t="s">
        <v>34</v>
      </c>
      <c r="J225" s="2" t="s">
        <v>36</v>
      </c>
      <c r="L225" s="3">
        <v>500</v>
      </c>
      <c r="M225" s="3">
        <v>80</v>
      </c>
      <c r="P225" s="2">
        <v>6.2</v>
      </c>
      <c r="Q225" s="2">
        <v>4.2</v>
      </c>
      <c r="R225" s="2">
        <v>3.7</v>
      </c>
      <c r="S225" s="2">
        <v>2.7</v>
      </c>
      <c r="T225" s="2">
        <v>1.2400000000000002</v>
      </c>
      <c r="U225" s="2">
        <v>12.4</v>
      </c>
      <c r="V225" s="14">
        <v>0.5</v>
      </c>
      <c r="W225" s="2">
        <v>124.5</v>
      </c>
      <c r="X225" s="2">
        <v>59.76</v>
      </c>
      <c r="Y225" s="2">
        <v>6.2</v>
      </c>
      <c r="Z225" s="2">
        <v>1.2400000000000002</v>
      </c>
      <c r="AA225" s="14">
        <v>0.5</v>
      </c>
      <c r="AB225" s="13">
        <v>166</v>
      </c>
      <c r="AC225" s="3">
        <v>7.5</v>
      </c>
      <c r="AD225" s="3">
        <v>48</v>
      </c>
      <c r="AF225" s="3">
        <v>2017</v>
      </c>
      <c r="AG225" s="3" t="s">
        <v>37</v>
      </c>
    </row>
    <row r="226" spans="1:33" x14ac:dyDescent="0.25">
      <c r="A226" s="2" t="s">
        <v>505</v>
      </c>
      <c r="B226" s="2" t="s">
        <v>829</v>
      </c>
      <c r="C226" s="2" t="s">
        <v>213</v>
      </c>
      <c r="E226" s="2" t="s">
        <v>437</v>
      </c>
      <c r="F226" s="2" t="s">
        <v>439</v>
      </c>
      <c r="G226" s="2" t="s">
        <v>35</v>
      </c>
      <c r="H226" s="2" t="s">
        <v>356</v>
      </c>
      <c r="I226" s="2" t="s">
        <v>34</v>
      </c>
      <c r="J226" s="2" t="s">
        <v>36</v>
      </c>
      <c r="L226" s="3">
        <v>800</v>
      </c>
      <c r="M226" s="3">
        <v>80</v>
      </c>
      <c r="P226" s="2">
        <v>6.2</v>
      </c>
      <c r="Q226" s="2">
        <v>4.2</v>
      </c>
      <c r="R226" s="2">
        <v>3.7</v>
      </c>
      <c r="S226" s="2">
        <v>2.7</v>
      </c>
      <c r="T226" s="2">
        <v>1.2400000000000002</v>
      </c>
      <c r="U226" s="2">
        <v>12.4</v>
      </c>
      <c r="V226" s="14">
        <v>0.2</v>
      </c>
      <c r="W226" s="2">
        <v>124.5</v>
      </c>
      <c r="X226" s="2">
        <v>59.76</v>
      </c>
      <c r="Y226" s="2">
        <v>6.2</v>
      </c>
      <c r="Z226" s="2">
        <v>1.2400000000000002</v>
      </c>
      <c r="AA226" s="14">
        <v>0.2</v>
      </c>
      <c r="AB226" s="13">
        <v>166</v>
      </c>
      <c r="AC226" s="3">
        <v>7.5</v>
      </c>
      <c r="AD226" s="3">
        <v>48</v>
      </c>
      <c r="AF226" s="3">
        <v>2017</v>
      </c>
      <c r="AG226" s="3" t="s">
        <v>37</v>
      </c>
    </row>
    <row r="227" spans="1:33" x14ac:dyDescent="0.25">
      <c r="A227" s="2" t="s">
        <v>506</v>
      </c>
      <c r="B227" s="2" t="s">
        <v>830</v>
      </c>
      <c r="C227" s="2" t="s">
        <v>213</v>
      </c>
      <c r="E227" s="2" t="s">
        <v>437</v>
      </c>
      <c r="F227" s="2" t="s">
        <v>439</v>
      </c>
      <c r="G227" s="2" t="s">
        <v>35</v>
      </c>
      <c r="H227" s="2" t="s">
        <v>357</v>
      </c>
      <c r="I227" s="2" t="s">
        <v>34</v>
      </c>
      <c r="J227" s="2" t="s">
        <v>36</v>
      </c>
      <c r="L227" s="3">
        <v>500</v>
      </c>
      <c r="M227" s="3">
        <v>80</v>
      </c>
      <c r="P227" s="2">
        <v>3.9</v>
      </c>
      <c r="Q227" s="2">
        <v>4.2</v>
      </c>
      <c r="R227" s="2">
        <v>3.7</v>
      </c>
      <c r="S227" s="2">
        <v>2.7</v>
      </c>
      <c r="T227" s="2">
        <v>0.78</v>
      </c>
      <c r="U227" s="2">
        <v>7.8</v>
      </c>
      <c r="V227" s="14">
        <v>0.5</v>
      </c>
      <c r="W227" s="2">
        <v>78</v>
      </c>
      <c r="X227" s="2">
        <v>36.125</v>
      </c>
      <c r="Y227" s="2">
        <v>3.9</v>
      </c>
      <c r="Z227" s="2">
        <v>0.78</v>
      </c>
      <c r="AA227" s="14">
        <v>0.5</v>
      </c>
      <c r="AB227" s="13">
        <v>85</v>
      </c>
      <c r="AC227" s="3">
        <v>8.5</v>
      </c>
      <c r="AD227" s="3">
        <v>50</v>
      </c>
      <c r="AF227" s="3">
        <v>2015</v>
      </c>
      <c r="AG227" s="3" t="s">
        <v>37</v>
      </c>
    </row>
    <row r="228" spans="1:33" x14ac:dyDescent="0.25">
      <c r="A228" s="2" t="s">
        <v>507</v>
      </c>
      <c r="B228" s="2" t="s">
        <v>830</v>
      </c>
      <c r="C228" s="2" t="s">
        <v>213</v>
      </c>
      <c r="E228" s="2" t="s">
        <v>437</v>
      </c>
      <c r="F228" s="2" t="s">
        <v>439</v>
      </c>
      <c r="G228" s="2" t="s">
        <v>35</v>
      </c>
      <c r="H228" s="2" t="s">
        <v>357</v>
      </c>
      <c r="I228" s="2" t="s">
        <v>34</v>
      </c>
      <c r="J228" s="2" t="s">
        <v>36</v>
      </c>
      <c r="L228" s="3">
        <v>800</v>
      </c>
      <c r="M228" s="3">
        <v>80</v>
      </c>
      <c r="P228" s="2">
        <v>3.9</v>
      </c>
      <c r="Q228" s="2">
        <v>4.2</v>
      </c>
      <c r="R228" s="2">
        <v>3.7</v>
      </c>
      <c r="S228" s="2">
        <v>2.7</v>
      </c>
      <c r="T228" s="2">
        <v>0.78</v>
      </c>
      <c r="U228" s="2">
        <v>7.8</v>
      </c>
      <c r="V228" s="14">
        <v>0.2</v>
      </c>
      <c r="W228" s="2">
        <v>78</v>
      </c>
      <c r="X228" s="2">
        <v>36.125</v>
      </c>
      <c r="Y228" s="2">
        <v>3.9</v>
      </c>
      <c r="Z228" s="2">
        <v>0.78</v>
      </c>
      <c r="AA228" s="14">
        <v>0.2</v>
      </c>
      <c r="AB228" s="13">
        <v>85</v>
      </c>
      <c r="AC228" s="3">
        <v>8.5</v>
      </c>
      <c r="AD228" s="3">
        <v>50</v>
      </c>
      <c r="AF228" s="3">
        <v>2015</v>
      </c>
      <c r="AG228" s="3" t="s">
        <v>37</v>
      </c>
    </row>
    <row r="229" spans="1:33" x14ac:dyDescent="0.25">
      <c r="A229" s="2" t="s">
        <v>508</v>
      </c>
      <c r="B229" s="2" t="s">
        <v>831</v>
      </c>
      <c r="C229" s="2" t="s">
        <v>213</v>
      </c>
      <c r="E229" s="2" t="s">
        <v>437</v>
      </c>
      <c r="F229" s="2" t="s">
        <v>439</v>
      </c>
      <c r="G229" s="2" t="s">
        <v>35</v>
      </c>
      <c r="H229" s="2" t="s">
        <v>358</v>
      </c>
      <c r="I229" s="2" t="s">
        <v>34</v>
      </c>
      <c r="J229" s="2" t="s">
        <v>36</v>
      </c>
      <c r="L229" s="3">
        <v>500</v>
      </c>
      <c r="M229" s="3">
        <v>80</v>
      </c>
      <c r="P229" s="2">
        <v>5.5</v>
      </c>
      <c r="Q229" s="2">
        <v>4.2</v>
      </c>
      <c r="R229" s="2">
        <v>3.7</v>
      </c>
      <c r="S229" s="2">
        <v>2.7</v>
      </c>
      <c r="T229" s="2">
        <v>1.1000000000000001</v>
      </c>
      <c r="U229" s="2">
        <v>11</v>
      </c>
      <c r="V229" s="14">
        <v>0.5</v>
      </c>
      <c r="W229" s="2">
        <v>110</v>
      </c>
      <c r="X229" s="2">
        <v>50.030999999999999</v>
      </c>
      <c r="Y229" s="2">
        <v>5.5</v>
      </c>
      <c r="Z229" s="2">
        <v>1.1000000000000001</v>
      </c>
      <c r="AA229" s="14">
        <v>0.5</v>
      </c>
      <c r="AB229" s="13">
        <v>109</v>
      </c>
      <c r="AC229" s="3">
        <v>9</v>
      </c>
      <c r="AD229" s="3">
        <v>51</v>
      </c>
      <c r="AF229" s="3">
        <v>2018</v>
      </c>
      <c r="AG229" s="3" t="s">
        <v>37</v>
      </c>
    </row>
    <row r="230" spans="1:33" x14ac:dyDescent="0.25">
      <c r="A230" s="2" t="s">
        <v>509</v>
      </c>
      <c r="B230" s="2" t="s">
        <v>831</v>
      </c>
      <c r="C230" s="2" t="s">
        <v>213</v>
      </c>
      <c r="E230" s="2" t="s">
        <v>437</v>
      </c>
      <c r="F230" s="2" t="s">
        <v>439</v>
      </c>
      <c r="G230" s="2" t="s">
        <v>35</v>
      </c>
      <c r="H230" s="2" t="s">
        <v>358</v>
      </c>
      <c r="I230" s="2" t="s">
        <v>34</v>
      </c>
      <c r="J230" s="2" t="s">
        <v>36</v>
      </c>
      <c r="L230" s="3">
        <v>800</v>
      </c>
      <c r="M230" s="3">
        <v>80</v>
      </c>
      <c r="P230" s="2">
        <v>5.5</v>
      </c>
      <c r="Q230" s="2">
        <v>4.2</v>
      </c>
      <c r="R230" s="2">
        <v>3.7</v>
      </c>
      <c r="S230" s="2">
        <v>2.7</v>
      </c>
      <c r="T230" s="2">
        <v>1.1000000000000001</v>
      </c>
      <c r="U230" s="2">
        <v>11</v>
      </c>
      <c r="V230" s="14">
        <v>0.2</v>
      </c>
      <c r="W230" s="2">
        <v>110</v>
      </c>
      <c r="X230" s="2">
        <v>50.030999999999999</v>
      </c>
      <c r="Y230" s="2">
        <v>5.5</v>
      </c>
      <c r="Z230" s="2">
        <v>1.1000000000000001</v>
      </c>
      <c r="AA230" s="14">
        <v>0.2</v>
      </c>
      <c r="AB230" s="13">
        <v>109</v>
      </c>
      <c r="AC230" s="3">
        <v>9</v>
      </c>
      <c r="AD230" s="3">
        <v>51</v>
      </c>
      <c r="AF230" s="3">
        <v>2018</v>
      </c>
      <c r="AG230" s="3" t="s">
        <v>37</v>
      </c>
    </row>
    <row r="231" spans="1:33" x14ac:dyDescent="0.25">
      <c r="A231" s="2" t="s">
        <v>510</v>
      </c>
      <c r="B231" s="2" t="s">
        <v>832</v>
      </c>
      <c r="C231" s="2" t="s">
        <v>213</v>
      </c>
      <c r="E231" s="2" t="s">
        <v>437</v>
      </c>
      <c r="F231" s="2" t="s">
        <v>439</v>
      </c>
      <c r="G231" s="2" t="s">
        <v>35</v>
      </c>
      <c r="H231" s="2" t="s">
        <v>359</v>
      </c>
      <c r="I231" s="2" t="s">
        <v>34</v>
      </c>
      <c r="J231" s="2" t="s">
        <v>36</v>
      </c>
      <c r="L231" s="3">
        <v>500</v>
      </c>
      <c r="M231" s="3">
        <v>80</v>
      </c>
      <c r="P231" s="2">
        <v>4</v>
      </c>
      <c r="Q231" s="2">
        <v>4.2</v>
      </c>
      <c r="R231" s="2">
        <v>3.7</v>
      </c>
      <c r="S231" s="2">
        <v>2.7</v>
      </c>
      <c r="T231" s="2">
        <v>0.8</v>
      </c>
      <c r="U231" s="2">
        <v>8</v>
      </c>
      <c r="V231" s="14">
        <v>0.5</v>
      </c>
      <c r="W231" s="2">
        <v>72</v>
      </c>
      <c r="X231" s="2">
        <v>36.432000000000002</v>
      </c>
      <c r="Y231" s="2">
        <v>4</v>
      </c>
      <c r="Z231" s="2">
        <v>0.8</v>
      </c>
      <c r="AA231" s="14">
        <v>0.5</v>
      </c>
      <c r="AB231" s="13">
        <v>72</v>
      </c>
      <c r="AC231" s="3">
        <v>9.1999999999999993</v>
      </c>
      <c r="AD231" s="3">
        <v>55</v>
      </c>
      <c r="AF231" s="3">
        <v>2017</v>
      </c>
      <c r="AG231" s="3" t="s">
        <v>37</v>
      </c>
    </row>
    <row r="232" spans="1:33" x14ac:dyDescent="0.25">
      <c r="A232" s="2" t="s">
        <v>511</v>
      </c>
      <c r="B232" s="2" t="s">
        <v>832</v>
      </c>
      <c r="C232" s="2" t="s">
        <v>213</v>
      </c>
      <c r="E232" s="2" t="s">
        <v>437</v>
      </c>
      <c r="F232" s="2" t="s">
        <v>439</v>
      </c>
      <c r="G232" s="2" t="s">
        <v>35</v>
      </c>
      <c r="H232" s="2" t="s">
        <v>359</v>
      </c>
      <c r="I232" s="2" t="s">
        <v>34</v>
      </c>
      <c r="J232" s="2" t="s">
        <v>36</v>
      </c>
      <c r="L232" s="3">
        <v>800</v>
      </c>
      <c r="M232" s="3">
        <v>80</v>
      </c>
      <c r="P232" s="2">
        <v>4</v>
      </c>
      <c r="Q232" s="2">
        <v>4.2</v>
      </c>
      <c r="R232" s="2">
        <v>3.7</v>
      </c>
      <c r="S232" s="2">
        <v>2.7</v>
      </c>
      <c r="T232" s="2">
        <v>0.8</v>
      </c>
      <c r="U232" s="2">
        <v>8</v>
      </c>
      <c r="V232" s="14">
        <v>0.2</v>
      </c>
      <c r="W232" s="2">
        <v>72</v>
      </c>
      <c r="X232" s="2">
        <v>36.432000000000002</v>
      </c>
      <c r="Y232" s="2">
        <v>4</v>
      </c>
      <c r="Z232" s="2">
        <v>0.8</v>
      </c>
      <c r="AA232" s="14">
        <v>0.2</v>
      </c>
      <c r="AB232" s="13">
        <v>72</v>
      </c>
      <c r="AC232" s="3">
        <v>9.1999999999999993</v>
      </c>
      <c r="AD232" s="3">
        <v>55</v>
      </c>
      <c r="AF232" s="3">
        <v>2017</v>
      </c>
      <c r="AG232" s="3" t="s">
        <v>37</v>
      </c>
    </row>
    <row r="233" spans="1:33" x14ac:dyDescent="0.25">
      <c r="A233" s="2" t="s">
        <v>512</v>
      </c>
      <c r="B233" s="2" t="s">
        <v>833</v>
      </c>
      <c r="C233" s="2" t="s">
        <v>213</v>
      </c>
      <c r="E233" s="2" t="s">
        <v>437</v>
      </c>
      <c r="F233" s="2" t="s">
        <v>439</v>
      </c>
      <c r="G233" s="2" t="s">
        <v>35</v>
      </c>
      <c r="H233" s="2" t="s">
        <v>360</v>
      </c>
      <c r="I233" s="2" t="s">
        <v>34</v>
      </c>
      <c r="J233" s="2" t="s">
        <v>36</v>
      </c>
      <c r="L233" s="3">
        <v>500</v>
      </c>
      <c r="M233" s="3">
        <v>80</v>
      </c>
      <c r="P233" s="2">
        <v>4</v>
      </c>
      <c r="Q233" s="2">
        <v>4.2</v>
      </c>
      <c r="R233" s="2">
        <v>3.7</v>
      </c>
      <c r="S233" s="2">
        <v>2.7</v>
      </c>
      <c r="T233" s="2">
        <v>0.8</v>
      </c>
      <c r="U233" s="2">
        <v>8</v>
      </c>
      <c r="V233" s="14">
        <v>0.5</v>
      </c>
      <c r="W233" s="2">
        <v>80</v>
      </c>
      <c r="X233" s="2">
        <v>38.826500000000003</v>
      </c>
      <c r="Y233" s="2">
        <v>4</v>
      </c>
      <c r="Z233" s="2">
        <v>0.8</v>
      </c>
      <c r="AA233" s="14">
        <v>0.5</v>
      </c>
      <c r="AB233" s="13">
        <v>67</v>
      </c>
      <c r="AC233" s="3">
        <v>9.5</v>
      </c>
      <c r="AD233" s="3">
        <v>61</v>
      </c>
      <c r="AF233" s="3">
        <v>2015</v>
      </c>
      <c r="AG233" s="3" t="s">
        <v>37</v>
      </c>
    </row>
    <row r="234" spans="1:33" x14ac:dyDescent="0.25">
      <c r="A234" s="2" t="s">
        <v>513</v>
      </c>
      <c r="B234" s="2" t="s">
        <v>833</v>
      </c>
      <c r="C234" s="2" t="s">
        <v>213</v>
      </c>
      <c r="E234" s="2" t="s">
        <v>437</v>
      </c>
      <c r="F234" s="2" t="s">
        <v>439</v>
      </c>
      <c r="G234" s="2" t="s">
        <v>35</v>
      </c>
      <c r="H234" s="2" t="s">
        <v>360</v>
      </c>
      <c r="I234" s="2" t="s">
        <v>34</v>
      </c>
      <c r="J234" s="2" t="s">
        <v>36</v>
      </c>
      <c r="L234" s="3">
        <v>800</v>
      </c>
      <c r="M234" s="3">
        <v>80</v>
      </c>
      <c r="P234" s="2">
        <v>4</v>
      </c>
      <c r="Q234" s="2">
        <v>4.2</v>
      </c>
      <c r="R234" s="2">
        <v>3.7</v>
      </c>
      <c r="S234" s="2">
        <v>2.7</v>
      </c>
      <c r="T234" s="2">
        <v>0.8</v>
      </c>
      <c r="U234" s="2">
        <v>8</v>
      </c>
      <c r="V234" s="14">
        <v>0.2</v>
      </c>
      <c r="W234" s="2">
        <v>80</v>
      </c>
      <c r="X234" s="2">
        <v>38.826500000000003</v>
      </c>
      <c r="Y234" s="2">
        <v>4</v>
      </c>
      <c r="Z234" s="2">
        <v>0.8</v>
      </c>
      <c r="AA234" s="14">
        <v>0.2</v>
      </c>
      <c r="AB234" s="13">
        <v>67</v>
      </c>
      <c r="AC234" s="3">
        <v>9.5</v>
      </c>
      <c r="AD234" s="3">
        <v>61</v>
      </c>
      <c r="AF234" s="3">
        <v>2015</v>
      </c>
      <c r="AG234" s="3" t="s">
        <v>37</v>
      </c>
    </row>
    <row r="235" spans="1:33" x14ac:dyDescent="0.25">
      <c r="A235" s="2" t="s">
        <v>514</v>
      </c>
      <c r="B235" s="2" t="s">
        <v>834</v>
      </c>
      <c r="C235" s="2" t="s">
        <v>213</v>
      </c>
      <c r="E235" s="2" t="s">
        <v>437</v>
      </c>
      <c r="F235" s="2" t="s">
        <v>439</v>
      </c>
      <c r="G235" s="2" t="s">
        <v>35</v>
      </c>
      <c r="H235" s="2" t="s">
        <v>361</v>
      </c>
      <c r="I235" s="2" t="s">
        <v>34</v>
      </c>
      <c r="J235" s="2" t="s">
        <v>36</v>
      </c>
      <c r="L235" s="3">
        <v>500</v>
      </c>
      <c r="M235" s="3">
        <v>80</v>
      </c>
      <c r="P235" s="2">
        <v>4</v>
      </c>
      <c r="Q235" s="2">
        <v>4.2</v>
      </c>
      <c r="R235" s="2">
        <v>3.7</v>
      </c>
      <c r="S235" s="2">
        <v>2.7</v>
      </c>
      <c r="T235" s="2">
        <v>0.8</v>
      </c>
      <c r="U235" s="2">
        <v>8</v>
      </c>
      <c r="V235" s="14">
        <v>0.5</v>
      </c>
      <c r="W235" s="2">
        <v>80</v>
      </c>
      <c r="X235" s="2">
        <v>37.271000000000001</v>
      </c>
      <c r="Y235" s="2">
        <v>4</v>
      </c>
      <c r="Z235" s="2">
        <v>0.8</v>
      </c>
      <c r="AA235" s="14">
        <v>0.5</v>
      </c>
      <c r="AB235" s="13">
        <v>94</v>
      </c>
      <c r="AC235" s="3">
        <v>6.5</v>
      </c>
      <c r="AD235" s="3">
        <v>61</v>
      </c>
      <c r="AF235" s="3">
        <v>2015</v>
      </c>
      <c r="AG235" s="3" t="s">
        <v>37</v>
      </c>
    </row>
    <row r="236" spans="1:33" x14ac:dyDescent="0.25">
      <c r="A236" s="2" t="s">
        <v>515</v>
      </c>
      <c r="B236" s="2" t="s">
        <v>834</v>
      </c>
      <c r="C236" s="2" t="s">
        <v>213</v>
      </c>
      <c r="E236" s="2" t="s">
        <v>437</v>
      </c>
      <c r="F236" s="2" t="s">
        <v>439</v>
      </c>
      <c r="G236" s="2" t="s">
        <v>35</v>
      </c>
      <c r="H236" s="2" t="s">
        <v>361</v>
      </c>
      <c r="I236" s="2" t="s">
        <v>34</v>
      </c>
      <c r="J236" s="2" t="s">
        <v>36</v>
      </c>
      <c r="L236" s="3">
        <v>800</v>
      </c>
      <c r="M236" s="3">
        <v>80</v>
      </c>
      <c r="P236" s="2">
        <v>4</v>
      </c>
      <c r="Q236" s="2">
        <v>4.2</v>
      </c>
      <c r="R236" s="2">
        <v>3.7</v>
      </c>
      <c r="S236" s="2">
        <v>2.7</v>
      </c>
      <c r="T236" s="2">
        <v>0.8</v>
      </c>
      <c r="U236" s="2">
        <v>8</v>
      </c>
      <c r="V236" s="14">
        <v>0.2</v>
      </c>
      <c r="W236" s="2">
        <v>80</v>
      </c>
      <c r="X236" s="2">
        <v>37.271000000000001</v>
      </c>
      <c r="Y236" s="2">
        <v>4</v>
      </c>
      <c r="Z236" s="2">
        <v>0.8</v>
      </c>
      <c r="AA236" s="14">
        <v>0.2</v>
      </c>
      <c r="AB236" s="13">
        <v>94</v>
      </c>
      <c r="AC236" s="3">
        <v>6.5</v>
      </c>
      <c r="AD236" s="3">
        <v>61</v>
      </c>
      <c r="AF236" s="3">
        <v>2015</v>
      </c>
      <c r="AG236" s="3" t="s">
        <v>37</v>
      </c>
    </row>
    <row r="237" spans="1:33" x14ac:dyDescent="0.25">
      <c r="A237" s="2" t="s">
        <v>516</v>
      </c>
      <c r="B237" s="2" t="s">
        <v>835</v>
      </c>
      <c r="C237" s="2" t="s">
        <v>213</v>
      </c>
      <c r="E237" s="2" t="s">
        <v>437</v>
      </c>
      <c r="F237" s="2" t="s">
        <v>439</v>
      </c>
      <c r="G237" s="2" t="s">
        <v>35</v>
      </c>
      <c r="H237" s="2" t="s">
        <v>362</v>
      </c>
      <c r="I237" s="2" t="s">
        <v>34</v>
      </c>
      <c r="J237" s="2" t="s">
        <v>36</v>
      </c>
      <c r="L237" s="3">
        <v>500</v>
      </c>
      <c r="M237" s="3">
        <v>80</v>
      </c>
      <c r="P237" s="2">
        <v>3.8</v>
      </c>
      <c r="Q237" s="2">
        <v>4.2</v>
      </c>
      <c r="R237" s="2">
        <v>3.7</v>
      </c>
      <c r="S237" s="2">
        <v>2.7</v>
      </c>
      <c r="T237" s="2">
        <v>0.76</v>
      </c>
      <c r="U237" s="2">
        <v>7.6</v>
      </c>
      <c r="V237" s="14">
        <v>0.5</v>
      </c>
      <c r="W237" s="2">
        <v>71.5</v>
      </c>
      <c r="X237" s="2">
        <v>36.89</v>
      </c>
      <c r="Y237" s="2">
        <v>3.8</v>
      </c>
      <c r="Z237" s="2">
        <v>0.76</v>
      </c>
      <c r="AA237" s="14">
        <v>0.5</v>
      </c>
      <c r="AB237" s="13">
        <v>70</v>
      </c>
      <c r="AC237" s="3">
        <v>8.5</v>
      </c>
      <c r="AD237" s="3">
        <v>62</v>
      </c>
      <c r="AF237" s="3">
        <v>2015</v>
      </c>
      <c r="AG237" s="3" t="s">
        <v>37</v>
      </c>
    </row>
    <row r="238" spans="1:33" x14ac:dyDescent="0.25">
      <c r="A238" s="2" t="s">
        <v>517</v>
      </c>
      <c r="B238" s="2" t="s">
        <v>835</v>
      </c>
      <c r="C238" s="2" t="s">
        <v>213</v>
      </c>
      <c r="E238" s="2" t="s">
        <v>437</v>
      </c>
      <c r="F238" s="2" t="s">
        <v>439</v>
      </c>
      <c r="G238" s="2" t="s">
        <v>35</v>
      </c>
      <c r="H238" s="2" t="s">
        <v>362</v>
      </c>
      <c r="I238" s="2" t="s">
        <v>34</v>
      </c>
      <c r="J238" s="2" t="s">
        <v>36</v>
      </c>
      <c r="L238" s="3">
        <v>800</v>
      </c>
      <c r="M238" s="3">
        <v>80</v>
      </c>
      <c r="P238" s="2">
        <v>3.8</v>
      </c>
      <c r="Q238" s="2">
        <v>4.2</v>
      </c>
      <c r="R238" s="2">
        <v>3.7</v>
      </c>
      <c r="S238" s="2">
        <v>2.7</v>
      </c>
      <c r="T238" s="2">
        <v>0.76</v>
      </c>
      <c r="U238" s="2">
        <v>7.6</v>
      </c>
      <c r="V238" s="14">
        <v>0.2</v>
      </c>
      <c r="W238" s="2">
        <v>71.5</v>
      </c>
      <c r="X238" s="2">
        <v>36.89</v>
      </c>
      <c r="Y238" s="2">
        <v>3.8</v>
      </c>
      <c r="Z238" s="2">
        <v>0.76</v>
      </c>
      <c r="AA238" s="14">
        <v>0.2</v>
      </c>
      <c r="AB238" s="13">
        <v>70</v>
      </c>
      <c r="AC238" s="3">
        <v>8.5</v>
      </c>
      <c r="AD238" s="3">
        <v>62</v>
      </c>
      <c r="AF238" s="3">
        <v>2015</v>
      </c>
      <c r="AG238" s="3" t="s">
        <v>37</v>
      </c>
    </row>
    <row r="239" spans="1:33" x14ac:dyDescent="0.25">
      <c r="A239" s="2" t="s">
        <v>518</v>
      </c>
      <c r="B239" s="2" t="s">
        <v>836</v>
      </c>
      <c r="C239" s="2" t="s">
        <v>213</v>
      </c>
      <c r="E239" s="2" t="s">
        <v>437</v>
      </c>
      <c r="F239" s="2" t="s">
        <v>439</v>
      </c>
      <c r="G239" s="2" t="s">
        <v>35</v>
      </c>
      <c r="H239" s="2" t="s">
        <v>363</v>
      </c>
      <c r="I239" s="2" t="s">
        <v>34</v>
      </c>
      <c r="J239" s="2" t="s">
        <v>36</v>
      </c>
      <c r="L239" s="3">
        <v>500</v>
      </c>
      <c r="M239" s="3">
        <v>80</v>
      </c>
      <c r="P239" s="2">
        <v>4.8</v>
      </c>
      <c r="Q239" s="2">
        <v>4.2</v>
      </c>
      <c r="R239" s="2">
        <v>3.7</v>
      </c>
      <c r="S239" s="2">
        <v>2.7</v>
      </c>
      <c r="T239" s="2">
        <v>0.96</v>
      </c>
      <c r="U239" s="2">
        <v>9.6</v>
      </c>
      <c r="V239" s="14">
        <v>0.5</v>
      </c>
      <c r="W239" s="2">
        <v>96</v>
      </c>
      <c r="X239" s="2">
        <v>50</v>
      </c>
      <c r="Y239" s="2">
        <v>4.8</v>
      </c>
      <c r="Z239" s="2">
        <v>0.96</v>
      </c>
      <c r="AA239" s="14">
        <v>0.5</v>
      </c>
      <c r="AB239" s="13">
        <v>100</v>
      </c>
      <c r="AC239" s="3">
        <v>5</v>
      </c>
      <c r="AD239" s="3">
        <v>100</v>
      </c>
      <c r="AF239" s="3">
        <v>2018</v>
      </c>
      <c r="AG239" s="3" t="s">
        <v>37</v>
      </c>
    </row>
    <row r="240" spans="1:33" x14ac:dyDescent="0.25">
      <c r="A240" s="2" t="s">
        <v>519</v>
      </c>
      <c r="B240" s="2" t="s">
        <v>836</v>
      </c>
      <c r="C240" s="2" t="s">
        <v>213</v>
      </c>
      <c r="E240" s="2" t="s">
        <v>437</v>
      </c>
      <c r="F240" s="2" t="s">
        <v>439</v>
      </c>
      <c r="G240" s="2" t="s">
        <v>35</v>
      </c>
      <c r="H240" s="2" t="s">
        <v>363</v>
      </c>
      <c r="I240" s="2" t="s">
        <v>34</v>
      </c>
      <c r="J240" s="2" t="s">
        <v>36</v>
      </c>
      <c r="L240" s="3">
        <v>800</v>
      </c>
      <c r="M240" s="3">
        <v>80</v>
      </c>
      <c r="P240" s="2">
        <v>4.8</v>
      </c>
      <c r="Q240" s="2">
        <v>4.2</v>
      </c>
      <c r="R240" s="2">
        <v>3.7</v>
      </c>
      <c r="S240" s="2">
        <v>2.7</v>
      </c>
      <c r="T240" s="2">
        <v>0.96</v>
      </c>
      <c r="U240" s="2">
        <v>9.6</v>
      </c>
      <c r="V240" s="14">
        <v>0.2</v>
      </c>
      <c r="W240" s="2">
        <v>96</v>
      </c>
      <c r="X240" s="2">
        <v>50</v>
      </c>
      <c r="Y240" s="2">
        <v>4.8</v>
      </c>
      <c r="Z240" s="2">
        <v>0.96</v>
      </c>
      <c r="AA240" s="14">
        <v>0.2</v>
      </c>
      <c r="AB240" s="13">
        <v>100</v>
      </c>
      <c r="AC240" s="3">
        <v>5</v>
      </c>
      <c r="AD240" s="3">
        <v>100</v>
      </c>
      <c r="AF240" s="3">
        <v>2018</v>
      </c>
      <c r="AG240" s="3" t="s">
        <v>37</v>
      </c>
    </row>
    <row r="241" spans="1:33" x14ac:dyDescent="0.25">
      <c r="A241" s="2" t="s">
        <v>520</v>
      </c>
      <c r="B241" s="2" t="s">
        <v>520</v>
      </c>
      <c r="C241" s="2" t="s">
        <v>213</v>
      </c>
      <c r="E241" s="2" t="s">
        <v>437</v>
      </c>
      <c r="F241" s="2" t="s">
        <v>439</v>
      </c>
      <c r="G241" s="2" t="s">
        <v>35</v>
      </c>
      <c r="H241" s="2" t="s">
        <v>364</v>
      </c>
      <c r="I241" s="2" t="s">
        <v>34</v>
      </c>
      <c r="J241" s="2" t="s">
        <v>36</v>
      </c>
      <c r="L241" s="3">
        <v>500</v>
      </c>
      <c r="M241" s="3">
        <v>80</v>
      </c>
      <c r="P241" s="2">
        <v>6.8</v>
      </c>
      <c r="Q241" s="2">
        <v>4.2</v>
      </c>
      <c r="R241" s="2">
        <v>3.7</v>
      </c>
      <c r="S241" s="2">
        <v>2.7</v>
      </c>
      <c r="T241" s="2">
        <v>1.36</v>
      </c>
      <c r="U241" s="2">
        <v>13.6</v>
      </c>
      <c r="V241" s="14">
        <v>0.5</v>
      </c>
      <c r="W241" s="2">
        <v>124</v>
      </c>
      <c r="X241" s="2">
        <v>61</v>
      </c>
      <c r="Y241" s="2">
        <v>6.4</v>
      </c>
      <c r="Z241" s="2">
        <v>1.36</v>
      </c>
      <c r="AA241" s="14">
        <v>0.5</v>
      </c>
      <c r="AB241" s="13">
        <v>100</v>
      </c>
      <c r="AC241" s="3">
        <v>6.1</v>
      </c>
      <c r="AD241" s="3">
        <v>100</v>
      </c>
      <c r="AG241" s="3" t="s">
        <v>37</v>
      </c>
    </row>
    <row r="242" spans="1:33" x14ac:dyDescent="0.25">
      <c r="A242" s="2" t="s">
        <v>521</v>
      </c>
      <c r="B242" s="2" t="s">
        <v>837</v>
      </c>
      <c r="C242" s="2" t="s">
        <v>213</v>
      </c>
      <c r="E242" s="2" t="s">
        <v>437</v>
      </c>
      <c r="F242" s="2" t="s">
        <v>439</v>
      </c>
      <c r="G242" s="2" t="s">
        <v>35</v>
      </c>
      <c r="H242" s="2" t="s">
        <v>365</v>
      </c>
      <c r="I242" s="2" t="s">
        <v>34</v>
      </c>
      <c r="J242" s="2" t="s">
        <v>36</v>
      </c>
      <c r="L242" s="3">
        <v>500</v>
      </c>
      <c r="M242" s="3">
        <v>80</v>
      </c>
      <c r="P242" s="2">
        <v>5.2</v>
      </c>
      <c r="Q242" s="2">
        <v>4.2</v>
      </c>
      <c r="R242" s="2">
        <v>3.7</v>
      </c>
      <c r="S242" s="2">
        <v>2.7</v>
      </c>
      <c r="T242" s="2">
        <v>1.04</v>
      </c>
      <c r="U242" s="2">
        <v>10.4</v>
      </c>
      <c r="V242" s="14">
        <v>0.5</v>
      </c>
      <c r="W242" s="2">
        <v>104</v>
      </c>
      <c r="X242" s="2">
        <v>47.750799999999998</v>
      </c>
      <c r="Y242" s="2">
        <v>5.2</v>
      </c>
      <c r="Z242" s="2">
        <v>1.04</v>
      </c>
      <c r="AA242" s="14">
        <v>0.5</v>
      </c>
      <c r="AB242" s="13">
        <v>122</v>
      </c>
      <c r="AC242" s="3">
        <v>3.8</v>
      </c>
      <c r="AD242" s="3">
        <v>103</v>
      </c>
      <c r="AF242" s="3">
        <v>2014</v>
      </c>
      <c r="AG242" s="3" t="s">
        <v>37</v>
      </c>
    </row>
    <row r="243" spans="1:33" x14ac:dyDescent="0.25">
      <c r="A243" s="2" t="s">
        <v>522</v>
      </c>
      <c r="B243" s="2" t="s">
        <v>837</v>
      </c>
      <c r="C243" s="2" t="s">
        <v>213</v>
      </c>
      <c r="E243" s="2" t="s">
        <v>437</v>
      </c>
      <c r="F243" s="2" t="s">
        <v>439</v>
      </c>
      <c r="G243" s="2" t="s">
        <v>35</v>
      </c>
      <c r="H243" s="2" t="s">
        <v>365</v>
      </c>
      <c r="I243" s="2" t="s">
        <v>34</v>
      </c>
      <c r="J243" s="2" t="s">
        <v>36</v>
      </c>
      <c r="L243" s="3">
        <v>800</v>
      </c>
      <c r="M243" s="3">
        <v>80</v>
      </c>
      <c r="P243" s="2">
        <v>5.2</v>
      </c>
      <c r="Q243" s="2">
        <v>4.2</v>
      </c>
      <c r="R243" s="2">
        <v>3.7</v>
      </c>
      <c r="S243" s="2">
        <v>2.7</v>
      </c>
      <c r="T243" s="2">
        <v>1.04</v>
      </c>
      <c r="U243" s="2">
        <v>10.4</v>
      </c>
      <c r="V243" s="14">
        <v>0.2</v>
      </c>
      <c r="W243" s="2">
        <v>104</v>
      </c>
      <c r="X243" s="2">
        <v>47.750799999999998</v>
      </c>
      <c r="Y243" s="2">
        <v>5.2</v>
      </c>
      <c r="Z243" s="2">
        <v>1.04</v>
      </c>
      <c r="AA243" s="14">
        <v>0.2</v>
      </c>
      <c r="AB243" s="13">
        <v>122</v>
      </c>
      <c r="AC243" s="3">
        <v>3.8</v>
      </c>
      <c r="AD243" s="3">
        <v>103</v>
      </c>
      <c r="AF243" s="3">
        <v>2014</v>
      </c>
      <c r="AG243" s="3" t="s">
        <v>37</v>
      </c>
    </row>
    <row r="244" spans="1:33" x14ac:dyDescent="0.25">
      <c r="A244" s="2" t="s">
        <v>523</v>
      </c>
      <c r="B244" s="2" t="s">
        <v>523</v>
      </c>
      <c r="C244" s="2" t="s">
        <v>213</v>
      </c>
      <c r="E244" s="2" t="s">
        <v>437</v>
      </c>
      <c r="F244" s="2" t="s">
        <v>439</v>
      </c>
      <c r="G244" s="2" t="s">
        <v>35</v>
      </c>
      <c r="H244" s="2" t="s">
        <v>366</v>
      </c>
      <c r="I244" s="2" t="s">
        <v>34</v>
      </c>
      <c r="J244" s="2" t="s">
        <v>36</v>
      </c>
      <c r="L244" s="3">
        <v>500</v>
      </c>
      <c r="M244" s="3">
        <v>80</v>
      </c>
      <c r="P244" s="2">
        <v>6.6</v>
      </c>
      <c r="Q244" s="2">
        <v>4.2</v>
      </c>
      <c r="R244" s="2">
        <v>3.7</v>
      </c>
      <c r="S244" s="2">
        <v>2.7</v>
      </c>
      <c r="T244" s="2">
        <v>1.32</v>
      </c>
      <c r="U244" s="2">
        <v>13.2</v>
      </c>
      <c r="V244" s="14">
        <v>0.5</v>
      </c>
      <c r="W244" s="2">
        <v>134</v>
      </c>
      <c r="X244" s="2">
        <v>69.113</v>
      </c>
      <c r="Y244" s="2">
        <v>3.3</v>
      </c>
      <c r="Z244" s="2">
        <v>1.32</v>
      </c>
      <c r="AA244" s="14">
        <v>0.5</v>
      </c>
      <c r="AB244" s="13">
        <v>122</v>
      </c>
      <c r="AC244" s="3">
        <v>5.5</v>
      </c>
      <c r="AD244" s="3">
        <v>103</v>
      </c>
      <c r="AG244" s="3" t="s">
        <v>37</v>
      </c>
    </row>
    <row r="245" spans="1:33" x14ac:dyDescent="0.25">
      <c r="A245" s="2" t="s">
        <v>524</v>
      </c>
      <c r="B245" s="2" t="s">
        <v>524</v>
      </c>
      <c r="C245" s="2" t="s">
        <v>213</v>
      </c>
      <c r="E245" s="2" t="s">
        <v>437</v>
      </c>
      <c r="F245" s="2" t="s">
        <v>439</v>
      </c>
      <c r="G245" s="2" t="s">
        <v>35</v>
      </c>
      <c r="H245" s="2" t="s">
        <v>367</v>
      </c>
      <c r="I245" s="2" t="s">
        <v>34</v>
      </c>
      <c r="J245" s="2" t="s">
        <v>36</v>
      </c>
      <c r="L245" s="3">
        <v>500</v>
      </c>
      <c r="M245" s="3">
        <v>80</v>
      </c>
      <c r="P245" s="2">
        <v>8.6999999999999993</v>
      </c>
      <c r="Q245" s="2">
        <v>4.2</v>
      </c>
      <c r="R245" s="2">
        <v>3.7</v>
      </c>
      <c r="S245" s="2">
        <v>2.7</v>
      </c>
      <c r="T245" s="2">
        <v>1.74</v>
      </c>
      <c r="U245" s="2">
        <v>17.399999999999999</v>
      </c>
      <c r="V245" s="14">
        <v>0.5</v>
      </c>
      <c r="W245" s="2">
        <v>173</v>
      </c>
      <c r="X245" s="2">
        <v>87.962000000000003</v>
      </c>
      <c r="Y245" s="2">
        <v>4.0999999999999996</v>
      </c>
      <c r="Z245" s="2">
        <v>1.74</v>
      </c>
      <c r="AA245" s="14">
        <v>0.5</v>
      </c>
      <c r="AB245" s="13">
        <v>122</v>
      </c>
      <c r="AC245" s="3">
        <v>7</v>
      </c>
      <c r="AD245" s="3">
        <v>103</v>
      </c>
      <c r="AG245" s="3" t="s">
        <v>37</v>
      </c>
    </row>
    <row r="246" spans="1:33" x14ac:dyDescent="0.25">
      <c r="A246" s="2" t="s">
        <v>525</v>
      </c>
      <c r="B246" s="2" t="s">
        <v>838</v>
      </c>
      <c r="C246" s="2" t="s">
        <v>213</v>
      </c>
      <c r="E246" s="2" t="s">
        <v>437</v>
      </c>
      <c r="F246" s="2" t="s">
        <v>439</v>
      </c>
      <c r="G246" s="2" t="s">
        <v>35</v>
      </c>
      <c r="H246" s="2" t="s">
        <v>355</v>
      </c>
      <c r="I246" s="2" t="s">
        <v>34</v>
      </c>
      <c r="J246" s="2" t="s">
        <v>36</v>
      </c>
      <c r="L246" s="3">
        <v>500</v>
      </c>
      <c r="M246" s="3">
        <v>80</v>
      </c>
      <c r="P246" s="2">
        <v>5.2</v>
      </c>
      <c r="Q246" s="2">
        <v>4.2</v>
      </c>
      <c r="R246" s="2">
        <v>3.7</v>
      </c>
      <c r="S246" s="2">
        <v>2.7</v>
      </c>
      <c r="T246" s="2">
        <v>1.04</v>
      </c>
      <c r="U246" s="2">
        <v>10.4</v>
      </c>
      <c r="V246" s="14">
        <v>0.5</v>
      </c>
      <c r="W246" s="2">
        <v>115</v>
      </c>
      <c r="X246" s="2">
        <v>54.182400000000001</v>
      </c>
      <c r="Y246" s="2">
        <v>5.2</v>
      </c>
      <c r="Z246" s="2">
        <v>1.04</v>
      </c>
      <c r="AA246" s="14">
        <v>0.5</v>
      </c>
      <c r="AB246" s="13">
        <v>166</v>
      </c>
      <c r="AC246" s="3">
        <v>6.8</v>
      </c>
      <c r="AD246" s="3">
        <v>48</v>
      </c>
      <c r="AF246" s="3">
        <v>2017</v>
      </c>
      <c r="AG246" s="3" t="s">
        <v>37</v>
      </c>
    </row>
    <row r="247" spans="1:33" x14ac:dyDescent="0.25">
      <c r="A247" s="2" t="s">
        <v>526</v>
      </c>
      <c r="B247" s="2" t="s">
        <v>838</v>
      </c>
      <c r="C247" s="2" t="s">
        <v>213</v>
      </c>
      <c r="E247" s="2" t="s">
        <v>437</v>
      </c>
      <c r="F247" s="2" t="s">
        <v>439</v>
      </c>
      <c r="G247" s="2" t="s">
        <v>35</v>
      </c>
      <c r="H247" s="2" t="s">
        <v>355</v>
      </c>
      <c r="I247" s="2" t="s">
        <v>34</v>
      </c>
      <c r="J247" s="2" t="s">
        <v>36</v>
      </c>
      <c r="L247" s="3">
        <v>800</v>
      </c>
      <c r="M247" s="3">
        <v>80</v>
      </c>
      <c r="P247" s="2">
        <v>5.2</v>
      </c>
      <c r="Q247" s="2">
        <v>4.2</v>
      </c>
      <c r="R247" s="2">
        <v>3.7</v>
      </c>
      <c r="S247" s="2">
        <v>2.7</v>
      </c>
      <c r="T247" s="2">
        <v>1.04</v>
      </c>
      <c r="U247" s="2">
        <v>10.4</v>
      </c>
      <c r="V247" s="14">
        <v>0.2</v>
      </c>
      <c r="W247" s="2">
        <v>115</v>
      </c>
      <c r="X247" s="2">
        <v>54.182400000000001</v>
      </c>
      <c r="Y247" s="2">
        <v>5.2</v>
      </c>
      <c r="Z247" s="2">
        <v>1.04</v>
      </c>
      <c r="AA247" s="14">
        <v>0.2</v>
      </c>
      <c r="AB247" s="13">
        <v>166</v>
      </c>
      <c r="AC247" s="3">
        <v>6.8</v>
      </c>
      <c r="AD247" s="3">
        <v>48</v>
      </c>
      <c r="AF247" s="3">
        <v>2017</v>
      </c>
      <c r="AG247" s="3" t="s">
        <v>37</v>
      </c>
    </row>
    <row r="248" spans="1:33" x14ac:dyDescent="0.25">
      <c r="A248" s="2" t="s">
        <v>527</v>
      </c>
      <c r="B248" s="2" t="s">
        <v>527</v>
      </c>
      <c r="C248" s="2" t="s">
        <v>213</v>
      </c>
      <c r="E248" s="2" t="s">
        <v>437</v>
      </c>
      <c r="F248" s="2" t="s">
        <v>439</v>
      </c>
      <c r="G248" s="2" t="s">
        <v>35</v>
      </c>
      <c r="H248" s="2" t="s">
        <v>368</v>
      </c>
      <c r="I248" s="2" t="s">
        <v>34</v>
      </c>
      <c r="J248" s="2" t="s">
        <v>36</v>
      </c>
      <c r="L248" s="3">
        <v>800</v>
      </c>
      <c r="M248" s="3">
        <v>80</v>
      </c>
      <c r="P248" s="2">
        <v>10</v>
      </c>
      <c r="Q248" s="2">
        <v>4.2</v>
      </c>
      <c r="R248" s="2">
        <v>3.7</v>
      </c>
      <c r="S248" s="2">
        <v>2.7</v>
      </c>
      <c r="T248" s="2">
        <v>2</v>
      </c>
      <c r="U248" s="2">
        <v>20</v>
      </c>
      <c r="V248" s="14">
        <v>1</v>
      </c>
      <c r="W248" s="2">
        <v>200</v>
      </c>
      <c r="X248" s="2">
        <v>129.71199999999999</v>
      </c>
      <c r="Y248" s="2">
        <v>10</v>
      </c>
      <c r="Z248" s="2">
        <v>2</v>
      </c>
      <c r="AA248" s="14">
        <v>1</v>
      </c>
      <c r="AB248" s="13">
        <v>220</v>
      </c>
      <c r="AC248" s="3">
        <v>8.8000000000000007</v>
      </c>
      <c r="AD248" s="3">
        <v>67</v>
      </c>
      <c r="AF248" s="3">
        <v>2015</v>
      </c>
      <c r="AG248" s="3" t="s">
        <v>37</v>
      </c>
    </row>
    <row r="249" spans="1:33" x14ac:dyDescent="0.25">
      <c r="A249" s="2" t="s">
        <v>528</v>
      </c>
      <c r="B249" s="2" t="s">
        <v>528</v>
      </c>
      <c r="C249" s="2" t="s">
        <v>265</v>
      </c>
      <c r="G249" s="2" t="s">
        <v>35</v>
      </c>
      <c r="H249" s="2" t="s">
        <v>369</v>
      </c>
      <c r="I249" s="2" t="s">
        <v>34</v>
      </c>
      <c r="J249" s="2" t="s">
        <v>36</v>
      </c>
      <c r="L249" s="3">
        <v>400</v>
      </c>
      <c r="M249" s="3">
        <v>80</v>
      </c>
      <c r="P249" s="2">
        <v>20</v>
      </c>
      <c r="Q249" s="2">
        <v>4.2</v>
      </c>
      <c r="R249" s="2">
        <v>3.8</v>
      </c>
      <c r="S249" s="2">
        <v>3</v>
      </c>
      <c r="T249" s="2">
        <v>4</v>
      </c>
      <c r="U249" s="2">
        <v>20</v>
      </c>
      <c r="V249" s="14">
        <v>1</v>
      </c>
      <c r="W249" s="2">
        <v>550</v>
      </c>
      <c r="X249" s="2">
        <v>380.25</v>
      </c>
      <c r="Y249" s="2">
        <v>20</v>
      </c>
      <c r="Z249" s="2">
        <v>4</v>
      </c>
      <c r="AA249" s="14">
        <v>1</v>
      </c>
      <c r="AB249" s="13">
        <v>325</v>
      </c>
      <c r="AC249" s="3">
        <v>7.5</v>
      </c>
      <c r="AD249" s="3">
        <v>156</v>
      </c>
      <c r="AF249" s="3">
        <v>2007</v>
      </c>
      <c r="AG249" s="3" t="s">
        <v>37</v>
      </c>
    </row>
    <row r="250" spans="1:33" x14ac:dyDescent="0.25">
      <c r="A250" s="2" t="s">
        <v>529</v>
      </c>
      <c r="B250" s="2" t="s">
        <v>529</v>
      </c>
      <c r="C250" s="2" t="s">
        <v>265</v>
      </c>
      <c r="G250" s="2" t="s">
        <v>35</v>
      </c>
      <c r="H250" s="2" t="s">
        <v>370</v>
      </c>
      <c r="I250" s="2" t="s">
        <v>34</v>
      </c>
      <c r="J250" s="2" t="s">
        <v>36</v>
      </c>
      <c r="L250" s="3">
        <v>400</v>
      </c>
      <c r="M250" s="3">
        <v>80</v>
      </c>
      <c r="P250" s="2">
        <v>8</v>
      </c>
      <c r="Q250" s="2">
        <v>4.2</v>
      </c>
      <c r="R250" s="2">
        <v>3.8</v>
      </c>
      <c r="S250" s="2">
        <v>3</v>
      </c>
      <c r="T250" s="2">
        <v>1.66</v>
      </c>
      <c r="U250" s="2">
        <v>8</v>
      </c>
      <c r="V250" s="14">
        <v>1</v>
      </c>
      <c r="W250" s="2">
        <v>220</v>
      </c>
      <c r="X250" s="2">
        <v>141.68</v>
      </c>
      <c r="Y250" s="2">
        <v>8</v>
      </c>
      <c r="Z250" s="2">
        <v>1.66</v>
      </c>
      <c r="AA250" s="14">
        <v>1</v>
      </c>
      <c r="AB250" s="13">
        <v>161</v>
      </c>
      <c r="AC250" s="3">
        <v>5.5</v>
      </c>
      <c r="AD250" s="3">
        <v>160</v>
      </c>
      <c r="AF250" s="3">
        <v>2008</v>
      </c>
      <c r="AG250" s="3" t="s">
        <v>37</v>
      </c>
    </row>
    <row r="251" spans="1:33" x14ac:dyDescent="0.25">
      <c r="A251" s="2" t="s">
        <v>530</v>
      </c>
      <c r="B251" s="2" t="s">
        <v>530</v>
      </c>
      <c r="C251" s="2" t="s">
        <v>265</v>
      </c>
      <c r="G251" s="2" t="s">
        <v>35</v>
      </c>
      <c r="H251" s="2" t="s">
        <v>371</v>
      </c>
      <c r="I251" s="2" t="s">
        <v>34</v>
      </c>
      <c r="J251" s="2" t="s">
        <v>36</v>
      </c>
      <c r="L251" s="3">
        <v>400</v>
      </c>
      <c r="M251" s="3">
        <v>80</v>
      </c>
      <c r="P251" s="2">
        <v>3.6</v>
      </c>
      <c r="Q251" s="2">
        <v>4.2</v>
      </c>
      <c r="R251" s="2">
        <v>3.7</v>
      </c>
      <c r="S251" s="2">
        <v>3</v>
      </c>
      <c r="T251" s="2">
        <v>0.72</v>
      </c>
      <c r="U251" s="2">
        <v>3.6</v>
      </c>
      <c r="V251" s="14">
        <v>1</v>
      </c>
      <c r="W251" s="2">
        <v>105</v>
      </c>
      <c r="X251" s="2">
        <v>75.680000000000007</v>
      </c>
      <c r="Y251" s="2">
        <v>3.6</v>
      </c>
      <c r="Z251" s="2">
        <v>0.78</v>
      </c>
      <c r="AA251" s="14">
        <v>1</v>
      </c>
      <c r="AB251" s="13">
        <v>160</v>
      </c>
      <c r="AC251" s="3">
        <v>5.5</v>
      </c>
      <c r="AD251" s="3">
        <v>86</v>
      </c>
      <c r="AF251" s="3">
        <v>2009</v>
      </c>
      <c r="AG251" s="3" t="s">
        <v>37</v>
      </c>
    </row>
    <row r="252" spans="1:33" x14ac:dyDescent="0.25">
      <c r="A252" s="2" t="s">
        <v>633</v>
      </c>
      <c r="B252" s="2" t="s">
        <v>633</v>
      </c>
      <c r="C252" s="2" t="s">
        <v>266</v>
      </c>
      <c r="E252" s="2" t="s">
        <v>434</v>
      </c>
      <c r="F252" s="2" t="s">
        <v>438</v>
      </c>
      <c r="G252" s="2" t="s">
        <v>35</v>
      </c>
      <c r="H252" s="2" t="s">
        <v>372</v>
      </c>
      <c r="I252" s="2" t="s">
        <v>34</v>
      </c>
      <c r="J252" s="2" t="s">
        <v>36</v>
      </c>
      <c r="L252" s="3">
        <v>1000</v>
      </c>
      <c r="M252" s="3">
        <v>80</v>
      </c>
      <c r="P252" s="2">
        <v>4.9000000000000004</v>
      </c>
      <c r="Q252" s="2">
        <v>4.2</v>
      </c>
      <c r="R252" s="2">
        <v>3.7</v>
      </c>
      <c r="S252" s="2">
        <v>3</v>
      </c>
      <c r="T252" s="2">
        <v>0.98</v>
      </c>
      <c r="U252" s="2">
        <v>4.9000000000000004</v>
      </c>
      <c r="V252" s="14">
        <v>0.2</v>
      </c>
      <c r="W252" s="2">
        <v>90</v>
      </c>
      <c r="X252" s="2">
        <v>40.04</v>
      </c>
      <c r="Y252" s="2">
        <v>4.9000000000000004</v>
      </c>
      <c r="Z252" s="2">
        <v>0.98</v>
      </c>
      <c r="AA252" s="14">
        <v>0.5</v>
      </c>
      <c r="AB252" s="13">
        <v>130</v>
      </c>
      <c r="AC252" s="3">
        <v>8.8000000000000007</v>
      </c>
      <c r="AD252" s="3">
        <v>35</v>
      </c>
      <c r="AG252" s="3" t="s">
        <v>37</v>
      </c>
    </row>
    <row r="253" spans="1:33" x14ac:dyDescent="0.25">
      <c r="A253" s="2" t="s">
        <v>634</v>
      </c>
      <c r="B253" s="2" t="s">
        <v>634</v>
      </c>
      <c r="C253" s="2" t="s">
        <v>266</v>
      </c>
      <c r="E253" s="2" t="s">
        <v>434</v>
      </c>
      <c r="F253" s="2" t="s">
        <v>438</v>
      </c>
      <c r="G253" s="2" t="s">
        <v>35</v>
      </c>
      <c r="H253" s="2" t="s">
        <v>373</v>
      </c>
      <c r="I253" s="2" t="s">
        <v>34</v>
      </c>
      <c r="J253" s="2" t="s">
        <v>36</v>
      </c>
      <c r="L253" s="3">
        <v>1000</v>
      </c>
      <c r="M253" s="3">
        <v>80</v>
      </c>
      <c r="P253" s="2">
        <v>4.5</v>
      </c>
      <c r="Q253" s="2">
        <v>4.2</v>
      </c>
      <c r="R253" s="2">
        <v>3.7</v>
      </c>
      <c r="S253" s="2">
        <v>3</v>
      </c>
      <c r="T253" s="2">
        <v>0.9</v>
      </c>
      <c r="U253" s="2">
        <v>4.5</v>
      </c>
      <c r="V253" s="14">
        <v>0.5</v>
      </c>
      <c r="W253" s="2">
        <v>90</v>
      </c>
      <c r="X253" s="2">
        <v>40.04</v>
      </c>
      <c r="Y253" s="2">
        <v>4.5</v>
      </c>
      <c r="Z253" s="2">
        <v>0.9</v>
      </c>
      <c r="AA253" s="14">
        <v>0.5</v>
      </c>
      <c r="AB253" s="13">
        <v>130</v>
      </c>
      <c r="AC253" s="3">
        <v>8.8000000000000007</v>
      </c>
      <c r="AD253" s="3">
        <v>35</v>
      </c>
      <c r="AG253" s="3" t="s">
        <v>37</v>
      </c>
    </row>
    <row r="254" spans="1:33" x14ac:dyDescent="0.25">
      <c r="A254" s="2" t="s">
        <v>635</v>
      </c>
      <c r="B254" s="2" t="s">
        <v>635</v>
      </c>
      <c r="C254" s="2" t="s">
        <v>266</v>
      </c>
      <c r="E254" s="2" t="s">
        <v>434</v>
      </c>
      <c r="F254" s="2" t="s">
        <v>438</v>
      </c>
      <c r="G254" s="2" t="s">
        <v>35</v>
      </c>
      <c r="H254" s="2" t="s">
        <v>374</v>
      </c>
      <c r="I254" s="2" t="s">
        <v>34</v>
      </c>
      <c r="J254" s="2" t="s">
        <v>36</v>
      </c>
      <c r="L254" s="3">
        <v>1000</v>
      </c>
      <c r="M254" s="3">
        <v>80</v>
      </c>
      <c r="P254" s="2">
        <v>5</v>
      </c>
      <c r="Q254" s="2">
        <v>4.2</v>
      </c>
      <c r="R254" s="2">
        <v>3.7</v>
      </c>
      <c r="S254" s="2">
        <v>3</v>
      </c>
      <c r="T254" s="2">
        <v>1</v>
      </c>
      <c r="U254" s="2">
        <v>5</v>
      </c>
      <c r="V254" s="14">
        <v>0.2</v>
      </c>
      <c r="W254" s="2">
        <v>100</v>
      </c>
      <c r="X254" s="2">
        <v>40.950000000000003</v>
      </c>
      <c r="Y254" s="2">
        <v>5</v>
      </c>
      <c r="Z254" s="2">
        <v>1</v>
      </c>
      <c r="AA254" s="14">
        <v>0.5</v>
      </c>
      <c r="AB254" s="13">
        <v>195</v>
      </c>
      <c r="AC254" s="3">
        <v>6</v>
      </c>
      <c r="AD254" s="3">
        <v>35</v>
      </c>
      <c r="AG254" s="3" t="s">
        <v>37</v>
      </c>
    </row>
    <row r="255" spans="1:33" x14ac:dyDescent="0.25">
      <c r="A255" s="2" t="s">
        <v>636</v>
      </c>
      <c r="B255" s="2" t="s">
        <v>636</v>
      </c>
      <c r="C255" s="2" t="s">
        <v>266</v>
      </c>
      <c r="E255" s="2" t="s">
        <v>434</v>
      </c>
      <c r="F255" s="2" t="s">
        <v>438</v>
      </c>
      <c r="G255" s="2" t="s">
        <v>35</v>
      </c>
      <c r="H255" s="2" t="s">
        <v>375</v>
      </c>
      <c r="I255" s="2" t="s">
        <v>34</v>
      </c>
      <c r="J255" s="2" t="s">
        <v>36</v>
      </c>
      <c r="L255" s="3">
        <v>1000</v>
      </c>
      <c r="M255" s="3">
        <v>80</v>
      </c>
      <c r="P255" s="2">
        <v>4.5999999999999996</v>
      </c>
      <c r="Q255" s="2">
        <v>4.2</v>
      </c>
      <c r="R255" s="2">
        <v>3.7</v>
      </c>
      <c r="S255" s="2">
        <v>3</v>
      </c>
      <c r="T255" s="2">
        <v>0.92</v>
      </c>
      <c r="U255" s="2">
        <v>4.5999999999999996</v>
      </c>
      <c r="V255" s="14">
        <v>0.5</v>
      </c>
      <c r="W255" s="2">
        <v>100</v>
      </c>
      <c r="X255" s="2">
        <v>40.950000000000003</v>
      </c>
      <c r="Y255" s="2">
        <v>4.5999999999999996</v>
      </c>
      <c r="Z255" s="2">
        <v>0.92</v>
      </c>
      <c r="AA255" s="14">
        <v>0.5</v>
      </c>
      <c r="AB255" s="13">
        <v>195</v>
      </c>
      <c r="AC255" s="3">
        <v>6</v>
      </c>
      <c r="AD255" s="3">
        <v>35</v>
      </c>
      <c r="AG255" s="3" t="s">
        <v>37</v>
      </c>
    </row>
    <row r="256" spans="1:33" x14ac:dyDescent="0.25">
      <c r="A256" s="2" t="s">
        <v>637</v>
      </c>
      <c r="B256" s="2" t="s">
        <v>637</v>
      </c>
      <c r="C256" s="2" t="s">
        <v>266</v>
      </c>
      <c r="E256" s="2" t="s">
        <v>434</v>
      </c>
      <c r="F256" s="2" t="s">
        <v>438</v>
      </c>
      <c r="G256" s="2" t="s">
        <v>35</v>
      </c>
      <c r="H256" s="2" t="s">
        <v>376</v>
      </c>
      <c r="I256" s="2" t="s">
        <v>34</v>
      </c>
      <c r="J256" s="2" t="s">
        <v>36</v>
      </c>
      <c r="L256" s="3">
        <v>500</v>
      </c>
      <c r="M256" s="3">
        <v>80</v>
      </c>
      <c r="P256" s="2">
        <v>5.0999999999999996</v>
      </c>
      <c r="Q256" s="2">
        <v>4.2</v>
      </c>
      <c r="R256" s="2">
        <v>3.7</v>
      </c>
      <c r="S256" s="2">
        <v>3</v>
      </c>
      <c r="T256" s="2">
        <v>1.02</v>
      </c>
      <c r="U256" s="2">
        <v>5.0999999999999996</v>
      </c>
      <c r="V256" s="14">
        <v>0.5</v>
      </c>
      <c r="W256" s="2">
        <v>95</v>
      </c>
      <c r="X256" s="2">
        <v>42.12</v>
      </c>
      <c r="Y256" s="2">
        <v>5.0999999999999996</v>
      </c>
      <c r="Z256" s="2">
        <v>1.02</v>
      </c>
      <c r="AA256" s="14">
        <v>0.5</v>
      </c>
      <c r="AB256" s="13">
        <v>108</v>
      </c>
      <c r="AC256" s="3">
        <v>6</v>
      </c>
      <c r="AD256" s="3">
        <v>65</v>
      </c>
      <c r="AG256" s="3" t="s">
        <v>37</v>
      </c>
    </row>
    <row r="257" spans="1:34" x14ac:dyDescent="0.25">
      <c r="A257" s="2" t="s">
        <v>638</v>
      </c>
      <c r="B257" s="2" t="s">
        <v>638</v>
      </c>
      <c r="C257" s="2" t="s">
        <v>266</v>
      </c>
      <c r="E257" s="2" t="s">
        <v>434</v>
      </c>
      <c r="F257" s="2" t="s">
        <v>438</v>
      </c>
      <c r="G257" s="2" t="s">
        <v>35</v>
      </c>
      <c r="H257" s="2" t="s">
        <v>377</v>
      </c>
      <c r="I257" s="2" t="s">
        <v>34</v>
      </c>
      <c r="J257" s="2" t="s">
        <v>36</v>
      </c>
      <c r="L257" s="3">
        <v>500</v>
      </c>
      <c r="M257" s="3">
        <v>80</v>
      </c>
      <c r="P257" s="2">
        <v>4.7</v>
      </c>
      <c r="Q257" s="2">
        <v>4.2</v>
      </c>
      <c r="R257" s="2">
        <v>3.7</v>
      </c>
      <c r="S257" s="2">
        <v>3</v>
      </c>
      <c r="T257" s="2">
        <v>0.94</v>
      </c>
      <c r="U257" s="2">
        <v>4.7</v>
      </c>
      <c r="V257" s="14">
        <v>0.5</v>
      </c>
      <c r="W257" s="2">
        <v>95</v>
      </c>
      <c r="X257" s="2">
        <v>42.12</v>
      </c>
      <c r="Y257" s="2">
        <v>4.7</v>
      </c>
      <c r="Z257" s="2">
        <v>0.94</v>
      </c>
      <c r="AA257" s="14">
        <v>0.5</v>
      </c>
      <c r="AB257" s="13">
        <v>108</v>
      </c>
      <c r="AC257" s="3">
        <v>6</v>
      </c>
      <c r="AD257" s="3">
        <v>65</v>
      </c>
      <c r="AG257" s="3" t="s">
        <v>37</v>
      </c>
    </row>
    <row r="258" spans="1:34" x14ac:dyDescent="0.25">
      <c r="A258" s="2" t="s">
        <v>639</v>
      </c>
      <c r="B258" s="2" t="s">
        <v>639</v>
      </c>
      <c r="C258" s="2" t="s">
        <v>266</v>
      </c>
      <c r="E258" s="2" t="s">
        <v>434</v>
      </c>
      <c r="F258" s="2" t="s">
        <v>438</v>
      </c>
      <c r="G258" s="2" t="s">
        <v>35</v>
      </c>
      <c r="H258" s="2" t="s">
        <v>378</v>
      </c>
      <c r="I258" s="2" t="s">
        <v>34</v>
      </c>
      <c r="J258" s="2" t="s">
        <v>36</v>
      </c>
      <c r="L258" s="3">
        <v>1000</v>
      </c>
      <c r="M258" s="3">
        <v>80</v>
      </c>
      <c r="P258" s="2">
        <v>5</v>
      </c>
      <c r="Q258" s="2">
        <v>4.2</v>
      </c>
      <c r="R258" s="2">
        <v>3.7</v>
      </c>
      <c r="S258" s="2">
        <v>3</v>
      </c>
      <c r="T258" s="2">
        <v>1</v>
      </c>
      <c r="U258" s="2">
        <v>5</v>
      </c>
      <c r="V258" s="14">
        <v>0.5</v>
      </c>
      <c r="W258" s="2">
        <v>125</v>
      </c>
      <c r="X258" s="2">
        <v>42.12</v>
      </c>
      <c r="Y258" s="2">
        <v>5</v>
      </c>
      <c r="Z258" s="2">
        <v>1</v>
      </c>
      <c r="AA258" s="14">
        <v>0.5</v>
      </c>
      <c r="AB258" s="13">
        <v>144</v>
      </c>
      <c r="AC258" s="3">
        <v>4.5</v>
      </c>
      <c r="AD258" s="3">
        <v>65</v>
      </c>
      <c r="AG258" s="3" t="s">
        <v>37</v>
      </c>
    </row>
    <row r="259" spans="1:34" x14ac:dyDescent="0.25">
      <c r="A259" s="2" t="s">
        <v>640</v>
      </c>
      <c r="B259" s="2" t="s">
        <v>640</v>
      </c>
      <c r="C259" s="2" t="s">
        <v>266</v>
      </c>
      <c r="E259" s="2" t="s">
        <v>434</v>
      </c>
      <c r="F259" s="2" t="s">
        <v>438</v>
      </c>
      <c r="G259" s="2" t="s">
        <v>35</v>
      </c>
      <c r="H259" s="2" t="s">
        <v>379</v>
      </c>
      <c r="I259" s="2" t="s">
        <v>34</v>
      </c>
      <c r="J259" s="2" t="s">
        <v>36</v>
      </c>
      <c r="L259" s="3">
        <v>500</v>
      </c>
      <c r="M259" s="3">
        <v>80</v>
      </c>
      <c r="P259" s="2">
        <v>4.5999999999999996</v>
      </c>
      <c r="Q259" s="2">
        <v>4.2</v>
      </c>
      <c r="R259" s="2">
        <v>3.7</v>
      </c>
      <c r="S259" s="2">
        <v>3</v>
      </c>
      <c r="T259" s="2">
        <v>0.92</v>
      </c>
      <c r="U259" s="2">
        <v>4.5999999999999996</v>
      </c>
      <c r="V259" s="14">
        <v>0.5</v>
      </c>
      <c r="W259" s="2">
        <v>125</v>
      </c>
      <c r="X259" s="2">
        <v>42.12</v>
      </c>
      <c r="Y259" s="2">
        <v>4.5999999999999996</v>
      </c>
      <c r="Z259" s="2">
        <v>0.92</v>
      </c>
      <c r="AA259" s="14">
        <v>0.5</v>
      </c>
      <c r="AB259" s="13">
        <v>144</v>
      </c>
      <c r="AC259" s="3">
        <v>4.5</v>
      </c>
      <c r="AD259" s="3">
        <v>65</v>
      </c>
      <c r="AG259" s="3" t="s">
        <v>37</v>
      </c>
    </row>
    <row r="260" spans="1:34" x14ac:dyDescent="0.25">
      <c r="A260" s="2" t="s">
        <v>621</v>
      </c>
      <c r="B260" s="2" t="s">
        <v>621</v>
      </c>
      <c r="C260" s="2" t="s">
        <v>147</v>
      </c>
      <c r="E260" s="2" t="s">
        <v>434</v>
      </c>
      <c r="F260" s="2" t="s">
        <v>56</v>
      </c>
      <c r="G260" s="2" t="s">
        <v>35</v>
      </c>
      <c r="H260" s="2" t="s">
        <v>380</v>
      </c>
      <c r="I260" s="2" t="s">
        <v>34</v>
      </c>
      <c r="J260" s="2" t="s">
        <v>36</v>
      </c>
      <c r="L260" s="3">
        <v>500</v>
      </c>
      <c r="M260" s="3">
        <v>80</v>
      </c>
      <c r="N260" s="2">
        <v>273</v>
      </c>
      <c r="O260" s="2">
        <v>125</v>
      </c>
      <c r="P260" s="2">
        <v>22</v>
      </c>
      <c r="Q260" s="2">
        <v>4.2</v>
      </c>
      <c r="R260" s="2">
        <v>3.7</v>
      </c>
      <c r="S260" s="2">
        <v>3</v>
      </c>
      <c r="T260" s="2">
        <v>4.4000000000000004</v>
      </c>
      <c r="U260" s="2">
        <v>66</v>
      </c>
      <c r="W260" s="2">
        <v>650</v>
      </c>
      <c r="X260" s="2">
        <v>297.38940000000002</v>
      </c>
      <c r="Y260" s="2">
        <v>22</v>
      </c>
      <c r="Z260" s="2">
        <v>4.4000000000000004</v>
      </c>
      <c r="AB260" s="13">
        <v>157</v>
      </c>
      <c r="AC260" s="3">
        <v>12.3</v>
      </c>
      <c r="AD260" s="3">
        <v>154</v>
      </c>
      <c r="AG260" s="3" t="s">
        <v>37</v>
      </c>
    </row>
    <row r="261" spans="1:34" x14ac:dyDescent="0.25">
      <c r="A261" s="2" t="s">
        <v>563</v>
      </c>
      <c r="B261" s="2" t="s">
        <v>563</v>
      </c>
      <c r="C261" s="2" t="s">
        <v>263</v>
      </c>
      <c r="E261" s="2" t="s">
        <v>434</v>
      </c>
      <c r="F261" s="2" t="s">
        <v>56</v>
      </c>
      <c r="G261" s="2" t="s">
        <v>36</v>
      </c>
      <c r="H261" s="2" t="s">
        <v>381</v>
      </c>
      <c r="I261" s="2" t="s">
        <v>34</v>
      </c>
      <c r="J261" s="2" t="s">
        <v>36</v>
      </c>
      <c r="L261" s="3">
        <v>500</v>
      </c>
      <c r="M261" s="3">
        <v>80</v>
      </c>
      <c r="N261" s="2">
        <v>232</v>
      </c>
      <c r="O261" s="2">
        <v>101</v>
      </c>
      <c r="P261" s="2">
        <v>75</v>
      </c>
      <c r="Q261" s="2">
        <v>4.2</v>
      </c>
      <c r="R261" s="2">
        <v>3.7</v>
      </c>
      <c r="S261" s="2">
        <v>3</v>
      </c>
      <c r="T261" s="2">
        <v>15</v>
      </c>
      <c r="U261" s="2">
        <v>325</v>
      </c>
      <c r="W261" s="2">
        <v>2750</v>
      </c>
      <c r="X261" s="2">
        <v>1174.8</v>
      </c>
      <c r="Y261" s="2">
        <v>75</v>
      </c>
      <c r="Z261" s="2">
        <v>15</v>
      </c>
      <c r="AB261" s="13">
        <v>178</v>
      </c>
      <c r="AC261" s="3">
        <v>50</v>
      </c>
      <c r="AD261" s="3">
        <v>132</v>
      </c>
      <c r="AG261" s="3" t="s">
        <v>37</v>
      </c>
    </row>
    <row r="262" spans="1:34" x14ac:dyDescent="0.25">
      <c r="A262" s="2" t="s">
        <v>490</v>
      </c>
      <c r="B262" s="2" t="s">
        <v>839</v>
      </c>
      <c r="C262" s="2" t="s">
        <v>264</v>
      </c>
      <c r="E262" s="2" t="s">
        <v>434</v>
      </c>
      <c r="F262" s="2" t="s">
        <v>194</v>
      </c>
      <c r="G262" s="2" t="s">
        <v>282</v>
      </c>
      <c r="H262" s="2" t="s">
        <v>382</v>
      </c>
      <c r="I262" s="2" t="s">
        <v>34</v>
      </c>
      <c r="J262" s="2" t="s">
        <v>55</v>
      </c>
      <c r="L262" s="3">
        <v>1000</v>
      </c>
      <c r="M262" s="3">
        <v>80</v>
      </c>
      <c r="P262" s="2">
        <v>55</v>
      </c>
      <c r="Q262" s="2">
        <v>4.2</v>
      </c>
      <c r="R262" s="2">
        <v>3.6</v>
      </c>
      <c r="S262" s="2">
        <v>3</v>
      </c>
      <c r="T262" s="2">
        <v>27.5</v>
      </c>
      <c r="U262" s="2">
        <v>110</v>
      </c>
      <c r="V262" s="14">
        <v>0.5</v>
      </c>
      <c r="W262" s="2">
        <v>1500</v>
      </c>
      <c r="X262" s="2">
        <v>573.678</v>
      </c>
      <c r="Y262" s="2">
        <v>110</v>
      </c>
      <c r="Z262" s="2">
        <v>11</v>
      </c>
      <c r="AA262" s="14">
        <v>0.5</v>
      </c>
      <c r="AC262" s="3">
        <v>203</v>
      </c>
      <c r="AE262" s="3">
        <v>60</v>
      </c>
      <c r="AF262" s="3">
        <v>2016</v>
      </c>
      <c r="AG262" s="3" t="s">
        <v>37</v>
      </c>
    </row>
    <row r="263" spans="1:34" x14ac:dyDescent="0.25">
      <c r="A263" s="2" t="s">
        <v>491</v>
      </c>
      <c r="B263" s="2" t="s">
        <v>839</v>
      </c>
      <c r="C263" s="2" t="s">
        <v>264</v>
      </c>
      <c r="E263" s="2" t="s">
        <v>434</v>
      </c>
      <c r="F263" s="2" t="s">
        <v>194</v>
      </c>
      <c r="G263" s="2" t="s">
        <v>282</v>
      </c>
      <c r="H263" s="2" t="s">
        <v>382</v>
      </c>
      <c r="I263" s="2" t="s">
        <v>34</v>
      </c>
      <c r="J263" s="2" t="s">
        <v>55</v>
      </c>
      <c r="L263" s="3">
        <v>2000</v>
      </c>
      <c r="M263" s="3">
        <v>60</v>
      </c>
      <c r="P263" s="2">
        <v>55</v>
      </c>
      <c r="Q263" s="2">
        <v>4.2</v>
      </c>
      <c r="R263" s="2">
        <v>3.6</v>
      </c>
      <c r="S263" s="2">
        <v>3</v>
      </c>
      <c r="T263" s="2">
        <v>27.5</v>
      </c>
      <c r="U263" s="2">
        <v>110</v>
      </c>
      <c r="V263" s="14">
        <v>0.5</v>
      </c>
      <c r="W263" s="2">
        <v>1500</v>
      </c>
      <c r="X263" s="2">
        <v>573.678</v>
      </c>
      <c r="Y263" s="2">
        <v>110</v>
      </c>
      <c r="Z263" s="2">
        <v>11</v>
      </c>
      <c r="AA263" s="14">
        <v>0.5</v>
      </c>
      <c r="AC263" s="3">
        <v>203</v>
      </c>
      <c r="AE263" s="3">
        <v>60</v>
      </c>
      <c r="AF263" s="3">
        <v>2016</v>
      </c>
      <c r="AG263" s="3" t="s">
        <v>37</v>
      </c>
    </row>
    <row r="264" spans="1:34" x14ac:dyDescent="0.25">
      <c r="A264" s="2" t="s">
        <v>650</v>
      </c>
      <c r="B264" s="2" t="s">
        <v>650</v>
      </c>
      <c r="C264" s="2" t="s">
        <v>253</v>
      </c>
      <c r="E264" s="2" t="s">
        <v>436</v>
      </c>
      <c r="F264" s="2" t="s">
        <v>41</v>
      </c>
      <c r="G264" s="2" t="s">
        <v>282</v>
      </c>
      <c r="H264" s="2" t="s">
        <v>383</v>
      </c>
      <c r="I264" s="2" t="s">
        <v>34</v>
      </c>
      <c r="J264" s="2" t="s">
        <v>55</v>
      </c>
      <c r="L264" s="3">
        <v>2500</v>
      </c>
      <c r="M264" s="3">
        <v>75</v>
      </c>
      <c r="P264" s="2">
        <v>44</v>
      </c>
      <c r="Q264" s="2">
        <v>3.65</v>
      </c>
      <c r="R264" s="2">
        <v>3.3</v>
      </c>
      <c r="S264" s="2">
        <v>2.5</v>
      </c>
      <c r="T264" s="2">
        <v>6.2857142857142856</v>
      </c>
      <c r="U264" s="2">
        <v>50</v>
      </c>
      <c r="W264" s="2">
        <v>900</v>
      </c>
      <c r="X264" s="2">
        <v>476.12450000000001</v>
      </c>
      <c r="Y264" s="2">
        <v>25</v>
      </c>
      <c r="Z264" s="2">
        <v>6.2857142857142856</v>
      </c>
      <c r="AC264" s="3">
        <v>208</v>
      </c>
      <c r="AE264" s="3">
        <v>54</v>
      </c>
      <c r="AF264" s="3">
        <v>2010</v>
      </c>
      <c r="AG264" s="3" t="s">
        <v>37</v>
      </c>
    </row>
    <row r="265" spans="1:34" x14ac:dyDescent="0.25">
      <c r="A265" s="2" t="s">
        <v>660</v>
      </c>
      <c r="B265" s="2" t="s">
        <v>660</v>
      </c>
      <c r="C265" s="2" t="s">
        <v>253</v>
      </c>
      <c r="E265" s="2" t="s">
        <v>434</v>
      </c>
      <c r="F265" s="2" t="s">
        <v>438</v>
      </c>
      <c r="G265" s="2" t="s">
        <v>282</v>
      </c>
      <c r="H265" s="2" t="s">
        <v>384</v>
      </c>
      <c r="I265" s="2" t="s">
        <v>34</v>
      </c>
      <c r="J265" s="2" t="s">
        <v>55</v>
      </c>
      <c r="L265" s="3">
        <v>500</v>
      </c>
      <c r="M265" s="3">
        <v>80</v>
      </c>
      <c r="P265" s="2">
        <v>5</v>
      </c>
      <c r="Q265" s="2">
        <v>4.0999999999999996</v>
      </c>
      <c r="R265" s="2">
        <v>3.65</v>
      </c>
      <c r="S265" s="2">
        <v>2</v>
      </c>
      <c r="T265" s="2">
        <v>1</v>
      </c>
      <c r="U265" s="2">
        <v>2</v>
      </c>
      <c r="W265" s="2">
        <v>350</v>
      </c>
      <c r="X265" s="2">
        <v>158.80549999999999</v>
      </c>
      <c r="Y265" s="2">
        <v>5</v>
      </c>
      <c r="Z265" s="2">
        <v>1</v>
      </c>
      <c r="AC265" s="3">
        <v>175</v>
      </c>
      <c r="AE265" s="3">
        <v>34</v>
      </c>
      <c r="AF265" s="3">
        <v>2009</v>
      </c>
      <c r="AG265" s="3" t="s">
        <v>37</v>
      </c>
    </row>
    <row r="266" spans="1:34" x14ac:dyDescent="0.25">
      <c r="A266" s="2" t="s">
        <v>494</v>
      </c>
      <c r="B266" s="2" t="s">
        <v>840</v>
      </c>
      <c r="C266" s="2" t="s">
        <v>264</v>
      </c>
      <c r="E266" s="2" t="s">
        <v>434</v>
      </c>
      <c r="F266" s="2" t="s">
        <v>194</v>
      </c>
      <c r="G266" s="2" t="s">
        <v>282</v>
      </c>
      <c r="H266" s="2" t="s">
        <v>385</v>
      </c>
      <c r="I266" s="2" t="s">
        <v>34</v>
      </c>
      <c r="J266" s="2" t="s">
        <v>55</v>
      </c>
      <c r="L266" s="3">
        <v>1000</v>
      </c>
      <c r="M266" s="3">
        <v>80</v>
      </c>
      <c r="P266" s="2">
        <v>7.5</v>
      </c>
      <c r="Q266" s="2">
        <v>4.2</v>
      </c>
      <c r="R266" s="2">
        <v>3.6</v>
      </c>
      <c r="S266" s="2">
        <v>3</v>
      </c>
      <c r="T266" s="2">
        <v>1.5</v>
      </c>
      <c r="U266" s="2">
        <v>75</v>
      </c>
      <c r="V266" s="14">
        <v>0.5</v>
      </c>
      <c r="W266" s="2">
        <v>320</v>
      </c>
      <c r="X266" s="2">
        <v>130.67420000000001</v>
      </c>
      <c r="Y266" s="2">
        <v>75</v>
      </c>
      <c r="Z266" s="2">
        <v>3.8</v>
      </c>
      <c r="AA266" s="14">
        <v>0.5</v>
      </c>
      <c r="AC266" s="3">
        <v>144</v>
      </c>
      <c r="AE266" s="3">
        <v>34</v>
      </c>
      <c r="AF266" s="3">
        <v>2008</v>
      </c>
      <c r="AH266" s="3" t="s">
        <v>37</v>
      </c>
    </row>
    <row r="267" spans="1:34" x14ac:dyDescent="0.25">
      <c r="A267" s="2" t="s">
        <v>495</v>
      </c>
      <c r="B267" s="2" t="s">
        <v>840</v>
      </c>
      <c r="C267" s="2" t="s">
        <v>264</v>
      </c>
      <c r="E267" s="2" t="s">
        <v>434</v>
      </c>
      <c r="F267" s="2" t="s">
        <v>194</v>
      </c>
      <c r="G267" s="2" t="s">
        <v>282</v>
      </c>
      <c r="H267" s="2" t="s">
        <v>385</v>
      </c>
      <c r="I267" s="2" t="s">
        <v>34</v>
      </c>
      <c r="J267" s="2" t="s">
        <v>55</v>
      </c>
      <c r="L267" s="3">
        <v>2000</v>
      </c>
      <c r="M267" s="3">
        <v>60</v>
      </c>
      <c r="P267" s="2">
        <v>7.5</v>
      </c>
      <c r="Q267" s="2">
        <v>4.2</v>
      </c>
      <c r="R267" s="2">
        <v>3.6</v>
      </c>
      <c r="S267" s="2">
        <v>3</v>
      </c>
      <c r="T267" s="2">
        <v>1.5</v>
      </c>
      <c r="U267" s="2">
        <v>75</v>
      </c>
      <c r="V267" s="14">
        <v>0.5</v>
      </c>
      <c r="W267" s="2">
        <v>320</v>
      </c>
      <c r="X267" s="2">
        <v>130.67420000000001</v>
      </c>
      <c r="Y267" s="2">
        <v>75</v>
      </c>
      <c r="Z267" s="2">
        <v>3.8</v>
      </c>
      <c r="AA267" s="14">
        <v>0.5</v>
      </c>
      <c r="AC267" s="3">
        <v>144</v>
      </c>
      <c r="AE267" s="3">
        <v>34</v>
      </c>
      <c r="AF267" s="3">
        <v>2008</v>
      </c>
      <c r="AH267" s="3" t="s">
        <v>37</v>
      </c>
    </row>
    <row r="268" spans="1:34" x14ac:dyDescent="0.25">
      <c r="A268" s="2" t="s">
        <v>461</v>
      </c>
      <c r="B268" s="2" t="s">
        <v>461</v>
      </c>
      <c r="C268" s="2" t="s">
        <v>268</v>
      </c>
      <c r="G268" s="2" t="s">
        <v>35</v>
      </c>
      <c r="H268" s="2" t="s">
        <v>386</v>
      </c>
      <c r="I268" s="2" t="s">
        <v>34</v>
      </c>
      <c r="J268" s="2" t="s">
        <v>36</v>
      </c>
      <c r="L268" s="3">
        <v>500</v>
      </c>
      <c r="M268" s="3">
        <v>70</v>
      </c>
      <c r="N268" s="2">
        <v>460</v>
      </c>
      <c r="O268" s="2">
        <v>215</v>
      </c>
      <c r="P268" s="2">
        <v>12.6</v>
      </c>
      <c r="Q268" s="2">
        <v>4.2</v>
      </c>
      <c r="R268" s="2">
        <v>3.7</v>
      </c>
      <c r="S268" s="2">
        <v>3</v>
      </c>
      <c r="T268" s="2">
        <v>2.52</v>
      </c>
      <c r="U268" s="2">
        <v>25.2</v>
      </c>
      <c r="V268" s="14">
        <v>0.5</v>
      </c>
      <c r="W268" s="2">
        <v>217</v>
      </c>
      <c r="X268" s="2">
        <v>101.15</v>
      </c>
      <c r="Y268" s="2">
        <v>12.6</v>
      </c>
      <c r="Z268" s="2">
        <v>2.52</v>
      </c>
      <c r="AA268" s="14">
        <v>0.5</v>
      </c>
      <c r="AB268" s="13">
        <v>170</v>
      </c>
      <c r="AC268" s="3">
        <v>8.5</v>
      </c>
      <c r="AD268" s="3">
        <v>70</v>
      </c>
      <c r="AF268" s="3">
        <v>2009</v>
      </c>
      <c r="AG268" s="3" t="s">
        <v>37</v>
      </c>
    </row>
    <row r="269" spans="1:34" x14ac:dyDescent="0.25">
      <c r="A269" s="2" t="s">
        <v>686</v>
      </c>
      <c r="B269" s="2" t="s">
        <v>686</v>
      </c>
      <c r="C269" s="2" t="s">
        <v>269</v>
      </c>
      <c r="E269" s="2" t="s">
        <v>436</v>
      </c>
      <c r="F269" s="2" t="s">
        <v>41</v>
      </c>
      <c r="G269" s="2" t="s">
        <v>36</v>
      </c>
      <c r="H269" s="2" t="s">
        <v>387</v>
      </c>
      <c r="I269" s="2" t="s">
        <v>34</v>
      </c>
      <c r="J269" s="2" t="s">
        <v>36</v>
      </c>
      <c r="L269" s="3">
        <v>5000</v>
      </c>
      <c r="M269" s="3">
        <v>80</v>
      </c>
      <c r="P269" s="2">
        <v>40</v>
      </c>
      <c r="Q269" s="2">
        <v>3.65</v>
      </c>
      <c r="R269" s="2">
        <v>3.3</v>
      </c>
      <c r="S269" s="2">
        <v>2.5</v>
      </c>
      <c r="T269" s="2">
        <v>12</v>
      </c>
      <c r="U269" s="2">
        <v>120</v>
      </c>
      <c r="W269" s="2">
        <v>1500</v>
      </c>
      <c r="X269" s="2">
        <v>976.48800000000006</v>
      </c>
      <c r="Y269" s="2">
        <v>120</v>
      </c>
      <c r="Z269" s="2">
        <v>20</v>
      </c>
      <c r="AB269" s="13">
        <v>183</v>
      </c>
      <c r="AC269" s="3">
        <v>46</v>
      </c>
      <c r="AD269" s="3">
        <v>116</v>
      </c>
      <c r="AG269" s="3" t="s">
        <v>37</v>
      </c>
    </row>
    <row r="270" spans="1:34" x14ac:dyDescent="0.25">
      <c r="A270" s="2" t="s">
        <v>687</v>
      </c>
      <c r="B270" s="2" t="s">
        <v>687</v>
      </c>
      <c r="C270" s="2" t="s">
        <v>269</v>
      </c>
      <c r="E270" s="2" t="s">
        <v>436</v>
      </c>
      <c r="F270" s="2" t="s">
        <v>41</v>
      </c>
      <c r="G270" s="2" t="s">
        <v>36</v>
      </c>
      <c r="H270" s="2" t="s">
        <v>388</v>
      </c>
      <c r="I270" s="2" t="s">
        <v>34</v>
      </c>
      <c r="J270" s="2" t="s">
        <v>36</v>
      </c>
      <c r="L270" s="3">
        <v>5000</v>
      </c>
      <c r="M270" s="3">
        <v>80</v>
      </c>
      <c r="P270" s="2">
        <v>60</v>
      </c>
      <c r="Q270" s="2">
        <v>3.65</v>
      </c>
      <c r="R270" s="2">
        <v>3.3</v>
      </c>
      <c r="S270" s="2">
        <v>2.5</v>
      </c>
      <c r="T270" s="2">
        <v>30</v>
      </c>
      <c r="U270" s="2">
        <v>180</v>
      </c>
      <c r="W270" s="2">
        <v>2100</v>
      </c>
      <c r="X270" s="2">
        <v>1424.0450000000001</v>
      </c>
      <c r="Y270" s="2">
        <v>180</v>
      </c>
      <c r="Z270" s="2">
        <v>30</v>
      </c>
      <c r="AB270" s="13">
        <v>203</v>
      </c>
      <c r="AC270" s="3">
        <v>61</v>
      </c>
      <c r="AD270" s="3">
        <v>115</v>
      </c>
      <c r="AG270" s="3" t="s">
        <v>37</v>
      </c>
    </row>
    <row r="271" spans="1:34" x14ac:dyDescent="0.25">
      <c r="A271" s="2" t="s">
        <v>688</v>
      </c>
      <c r="B271" s="2" t="s">
        <v>688</v>
      </c>
      <c r="C271" s="2" t="s">
        <v>269</v>
      </c>
      <c r="E271" s="2" t="s">
        <v>436</v>
      </c>
      <c r="F271" s="2" t="s">
        <v>41</v>
      </c>
      <c r="G271" s="2" t="s">
        <v>36</v>
      </c>
      <c r="H271" s="2" t="s">
        <v>389</v>
      </c>
      <c r="I271" s="2" t="s">
        <v>34</v>
      </c>
      <c r="J271" s="2" t="s">
        <v>36</v>
      </c>
      <c r="L271" s="3">
        <v>5000</v>
      </c>
      <c r="M271" s="3">
        <v>80</v>
      </c>
      <c r="P271" s="2">
        <v>90</v>
      </c>
      <c r="Q271" s="2">
        <v>3.65</v>
      </c>
      <c r="R271" s="2">
        <v>3.3</v>
      </c>
      <c r="S271" s="2">
        <v>2.5</v>
      </c>
      <c r="T271" s="2">
        <v>45</v>
      </c>
      <c r="U271" s="2">
        <v>270</v>
      </c>
      <c r="W271" s="2">
        <v>2900</v>
      </c>
      <c r="X271" s="2">
        <v>1901.614</v>
      </c>
      <c r="Y271" s="2">
        <v>270</v>
      </c>
      <c r="Z271" s="2">
        <v>45</v>
      </c>
      <c r="AB271" s="13">
        <v>218</v>
      </c>
      <c r="AC271" s="3">
        <v>61</v>
      </c>
      <c r="AD271" s="3">
        <v>143</v>
      </c>
      <c r="AG271" s="3" t="s">
        <v>37</v>
      </c>
    </row>
    <row r="272" spans="1:34" x14ac:dyDescent="0.25">
      <c r="A272" s="2" t="s">
        <v>689</v>
      </c>
      <c r="B272" s="2" t="s">
        <v>689</v>
      </c>
      <c r="C272" s="2" t="s">
        <v>269</v>
      </c>
      <c r="E272" s="2" t="s">
        <v>436</v>
      </c>
      <c r="F272" s="2" t="s">
        <v>41</v>
      </c>
      <c r="G272" s="2" t="s">
        <v>36</v>
      </c>
      <c r="H272" s="2" t="s">
        <v>390</v>
      </c>
      <c r="I272" s="2" t="s">
        <v>34</v>
      </c>
      <c r="J272" s="2" t="s">
        <v>36</v>
      </c>
      <c r="L272" s="3">
        <v>5000</v>
      </c>
      <c r="M272" s="3">
        <v>80</v>
      </c>
      <c r="P272" s="2">
        <v>100</v>
      </c>
      <c r="Q272" s="2">
        <v>3.65</v>
      </c>
      <c r="R272" s="2">
        <v>3.3</v>
      </c>
      <c r="S272" s="2">
        <v>2.5</v>
      </c>
      <c r="T272" s="2">
        <v>50</v>
      </c>
      <c r="U272" s="2">
        <v>300</v>
      </c>
      <c r="W272" s="2">
        <v>3500</v>
      </c>
      <c r="X272" s="2">
        <v>1945.9</v>
      </c>
      <c r="Y272" s="2">
        <v>300</v>
      </c>
      <c r="Z272" s="2">
        <v>50</v>
      </c>
      <c r="AB272" s="13">
        <v>220</v>
      </c>
      <c r="AC272" s="3">
        <v>61</v>
      </c>
      <c r="AD272" s="3">
        <v>145</v>
      </c>
      <c r="AG272" s="3" t="s">
        <v>37</v>
      </c>
    </row>
    <row r="273" spans="1:35" x14ac:dyDescent="0.25">
      <c r="A273" s="2" t="s">
        <v>690</v>
      </c>
      <c r="B273" s="2" t="s">
        <v>690</v>
      </c>
      <c r="C273" s="2" t="s">
        <v>269</v>
      </c>
      <c r="E273" s="2" t="s">
        <v>436</v>
      </c>
      <c r="F273" s="2" t="s">
        <v>41</v>
      </c>
      <c r="G273" s="2" t="s">
        <v>36</v>
      </c>
      <c r="H273" s="2" t="s">
        <v>391</v>
      </c>
      <c r="I273" s="2" t="s">
        <v>34</v>
      </c>
      <c r="J273" s="2" t="s">
        <v>36</v>
      </c>
      <c r="L273" s="3">
        <v>5000</v>
      </c>
      <c r="M273" s="3">
        <v>80</v>
      </c>
      <c r="P273" s="2">
        <v>160</v>
      </c>
      <c r="Q273" s="2">
        <v>3.65</v>
      </c>
      <c r="R273" s="2">
        <v>3.3</v>
      </c>
      <c r="S273" s="2">
        <v>2.5</v>
      </c>
      <c r="T273" s="2">
        <v>80</v>
      </c>
      <c r="U273" s="2">
        <v>480</v>
      </c>
      <c r="W273" s="2">
        <v>5600</v>
      </c>
      <c r="X273" s="2">
        <v>3803.8</v>
      </c>
      <c r="Y273" s="2">
        <v>480</v>
      </c>
      <c r="Z273" s="2">
        <v>80</v>
      </c>
      <c r="AB273" s="13">
        <v>280</v>
      </c>
      <c r="AC273" s="3">
        <v>65</v>
      </c>
      <c r="AD273" s="3">
        <v>209</v>
      </c>
      <c r="AG273" s="3" t="s">
        <v>37</v>
      </c>
    </row>
    <row r="274" spans="1:35" x14ac:dyDescent="0.25">
      <c r="A274" s="2" t="s">
        <v>691</v>
      </c>
      <c r="B274" s="2" t="s">
        <v>691</v>
      </c>
      <c r="C274" s="2" t="s">
        <v>269</v>
      </c>
      <c r="E274" s="2" t="s">
        <v>436</v>
      </c>
      <c r="F274" s="2" t="s">
        <v>41</v>
      </c>
      <c r="G274" s="2" t="s">
        <v>36</v>
      </c>
      <c r="H274" s="2" t="s">
        <v>392</v>
      </c>
      <c r="I274" s="2" t="s">
        <v>34</v>
      </c>
      <c r="J274" s="2" t="s">
        <v>36</v>
      </c>
      <c r="L274" s="3">
        <v>5000</v>
      </c>
      <c r="M274" s="3">
        <v>80</v>
      </c>
      <c r="P274" s="2">
        <v>200</v>
      </c>
      <c r="Q274" s="2">
        <v>3.65</v>
      </c>
      <c r="R274" s="2">
        <v>3.3</v>
      </c>
      <c r="S274" s="2">
        <v>2.5</v>
      </c>
      <c r="T274" s="2">
        <v>100</v>
      </c>
      <c r="U274" s="2">
        <v>600</v>
      </c>
      <c r="W274" s="2">
        <v>7900</v>
      </c>
      <c r="X274" s="2">
        <v>5001.1332000000002</v>
      </c>
      <c r="Y274" s="2">
        <v>600</v>
      </c>
      <c r="Z274" s="2">
        <v>100</v>
      </c>
      <c r="AB274" s="13">
        <v>362</v>
      </c>
      <c r="AC274" s="3">
        <v>55.55</v>
      </c>
      <c r="AD274" s="3">
        <v>248.7</v>
      </c>
      <c r="AG274" s="3" t="s">
        <v>37</v>
      </c>
    </row>
    <row r="275" spans="1:35" x14ac:dyDescent="0.25">
      <c r="A275" s="2" t="s">
        <v>692</v>
      </c>
      <c r="B275" s="2" t="s">
        <v>692</v>
      </c>
      <c r="C275" s="2" t="s">
        <v>269</v>
      </c>
      <c r="E275" s="2" t="s">
        <v>436</v>
      </c>
      <c r="F275" s="2" t="s">
        <v>41</v>
      </c>
      <c r="G275" s="2" t="s">
        <v>36</v>
      </c>
      <c r="H275" s="2" t="s">
        <v>393</v>
      </c>
      <c r="I275" s="2" t="s">
        <v>34</v>
      </c>
      <c r="J275" s="2" t="s">
        <v>36</v>
      </c>
      <c r="L275" s="3">
        <v>5000</v>
      </c>
      <c r="M275" s="3">
        <v>80</v>
      </c>
      <c r="P275" s="2">
        <v>260</v>
      </c>
      <c r="Q275" s="2">
        <v>3.65</v>
      </c>
      <c r="R275" s="2">
        <v>3.3</v>
      </c>
      <c r="S275" s="2">
        <v>2.5</v>
      </c>
      <c r="T275" s="2">
        <v>130</v>
      </c>
      <c r="U275" s="2">
        <v>780</v>
      </c>
      <c r="W275" s="2">
        <v>8700</v>
      </c>
      <c r="X275" s="2">
        <v>5525.0249999999996</v>
      </c>
      <c r="Y275" s="2">
        <v>780</v>
      </c>
      <c r="Z275" s="2">
        <v>130</v>
      </c>
      <c r="AB275" s="13">
        <v>362</v>
      </c>
      <c r="AC275" s="3">
        <v>55.5</v>
      </c>
      <c r="AD275" s="3">
        <v>275</v>
      </c>
      <c r="AG275" s="3" t="s">
        <v>37</v>
      </c>
    </row>
    <row r="276" spans="1:35" x14ac:dyDescent="0.25">
      <c r="A276" s="2" t="s">
        <v>693</v>
      </c>
      <c r="B276" s="2" t="s">
        <v>693</v>
      </c>
      <c r="C276" s="2" t="s">
        <v>269</v>
      </c>
      <c r="E276" s="2" t="s">
        <v>436</v>
      </c>
      <c r="F276" s="2" t="s">
        <v>41</v>
      </c>
      <c r="G276" s="2" t="s">
        <v>36</v>
      </c>
      <c r="H276" s="2" t="s">
        <v>394</v>
      </c>
      <c r="I276" s="2" t="s">
        <v>34</v>
      </c>
      <c r="J276" s="2" t="s">
        <v>36</v>
      </c>
      <c r="L276" s="3">
        <v>5000</v>
      </c>
      <c r="M276" s="3">
        <v>80</v>
      </c>
      <c r="P276" s="2">
        <v>300</v>
      </c>
      <c r="Q276" s="2">
        <v>3.65</v>
      </c>
      <c r="R276" s="2">
        <v>3.3</v>
      </c>
      <c r="S276" s="2">
        <v>2.5</v>
      </c>
      <c r="T276" s="2">
        <v>150</v>
      </c>
      <c r="U276" s="2">
        <v>900</v>
      </c>
      <c r="W276" s="2">
        <v>9500</v>
      </c>
      <c r="X276" s="2">
        <v>6147.8459999999995</v>
      </c>
      <c r="Y276" s="2">
        <v>900</v>
      </c>
      <c r="Z276" s="2">
        <v>150</v>
      </c>
      <c r="AB276" s="13">
        <v>362</v>
      </c>
      <c r="AC276" s="3">
        <v>55.5</v>
      </c>
      <c r="AD276" s="3">
        <v>306</v>
      </c>
      <c r="AG276" s="3" t="s">
        <v>37</v>
      </c>
    </row>
    <row r="277" spans="1:35" x14ac:dyDescent="0.25">
      <c r="A277" s="2" t="s">
        <v>694</v>
      </c>
      <c r="B277" s="2" t="s">
        <v>694</v>
      </c>
      <c r="C277" s="2" t="s">
        <v>269</v>
      </c>
      <c r="E277" s="2" t="s">
        <v>436</v>
      </c>
      <c r="F277" s="2" t="s">
        <v>41</v>
      </c>
      <c r="G277" s="2" t="s">
        <v>36</v>
      </c>
      <c r="H277" s="2" t="s">
        <v>395</v>
      </c>
      <c r="I277" s="2" t="s">
        <v>34</v>
      </c>
      <c r="J277" s="2" t="s">
        <v>36</v>
      </c>
      <c r="L277" s="3">
        <v>5000</v>
      </c>
      <c r="M277" s="3">
        <v>80</v>
      </c>
      <c r="P277" s="2">
        <v>400</v>
      </c>
      <c r="Q277" s="2">
        <v>3.65</v>
      </c>
      <c r="R277" s="2">
        <v>3.3</v>
      </c>
      <c r="S277" s="2">
        <v>2.5</v>
      </c>
      <c r="T277" s="2">
        <v>200</v>
      </c>
      <c r="U277" s="2">
        <v>1200</v>
      </c>
      <c r="W277" s="2">
        <v>13100</v>
      </c>
      <c r="X277" s="2">
        <v>8540.0249999999996</v>
      </c>
      <c r="Y277" s="2">
        <v>1200</v>
      </c>
      <c r="Z277" s="2">
        <v>200</v>
      </c>
      <c r="AB277" s="13">
        <v>461</v>
      </c>
      <c r="AC277" s="3">
        <v>65</v>
      </c>
      <c r="AD277" s="3">
        <v>285</v>
      </c>
      <c r="AG277" s="3" t="s">
        <v>37</v>
      </c>
    </row>
    <row r="278" spans="1:35" x14ac:dyDescent="0.25">
      <c r="A278" s="2" t="s">
        <v>695</v>
      </c>
      <c r="B278" s="2" t="s">
        <v>695</v>
      </c>
      <c r="C278" s="2" t="s">
        <v>269</v>
      </c>
      <c r="E278" s="2" t="s">
        <v>436</v>
      </c>
      <c r="F278" s="2" t="s">
        <v>41</v>
      </c>
      <c r="G278" s="2" t="s">
        <v>36</v>
      </c>
      <c r="H278" s="2" t="s">
        <v>396</v>
      </c>
      <c r="I278" s="2" t="s">
        <v>34</v>
      </c>
      <c r="J278" s="2" t="s">
        <v>36</v>
      </c>
      <c r="L278" s="3">
        <v>5000</v>
      </c>
      <c r="M278" s="3">
        <v>80</v>
      </c>
      <c r="P278" s="2">
        <v>700</v>
      </c>
      <c r="Q278" s="2">
        <v>3.65</v>
      </c>
      <c r="R278" s="2">
        <v>3.3</v>
      </c>
      <c r="S278" s="2">
        <v>2.5</v>
      </c>
      <c r="T278" s="2">
        <v>350</v>
      </c>
      <c r="U278" s="2">
        <v>2100</v>
      </c>
      <c r="W278" s="2">
        <v>21000</v>
      </c>
      <c r="X278" s="2">
        <v>12854.754000000001</v>
      </c>
      <c r="Y278" s="2">
        <v>2100</v>
      </c>
      <c r="Z278" s="2">
        <v>350</v>
      </c>
      <c r="AB278" s="13">
        <v>627</v>
      </c>
      <c r="AC278" s="3">
        <v>67</v>
      </c>
      <c r="AD278" s="3">
        <v>306</v>
      </c>
      <c r="AG278" s="3" t="s">
        <v>37</v>
      </c>
    </row>
    <row r="279" spans="1:35" x14ac:dyDescent="0.25">
      <c r="A279" s="2" t="s">
        <v>696</v>
      </c>
      <c r="B279" s="2" t="s">
        <v>696</v>
      </c>
      <c r="C279" s="2" t="s">
        <v>269</v>
      </c>
      <c r="E279" s="2" t="s">
        <v>436</v>
      </c>
      <c r="F279" s="2" t="s">
        <v>41</v>
      </c>
      <c r="G279" s="2" t="s">
        <v>36</v>
      </c>
      <c r="H279" s="2" t="s">
        <v>397</v>
      </c>
      <c r="I279" s="2" t="s">
        <v>34</v>
      </c>
      <c r="J279" s="2" t="s">
        <v>36</v>
      </c>
      <c r="L279" s="3">
        <v>5000</v>
      </c>
      <c r="M279" s="3">
        <v>80</v>
      </c>
      <c r="P279" s="2">
        <v>1000</v>
      </c>
      <c r="Q279" s="2">
        <v>3.65</v>
      </c>
      <c r="R279" s="2">
        <v>3.3</v>
      </c>
      <c r="S279" s="2">
        <v>2.5</v>
      </c>
      <c r="T279" s="2">
        <v>500</v>
      </c>
      <c r="U279" s="2">
        <v>3000</v>
      </c>
      <c r="W279" s="2">
        <v>35000</v>
      </c>
      <c r="X279" s="2">
        <v>22631.25</v>
      </c>
      <c r="Y279" s="2">
        <v>3000</v>
      </c>
      <c r="Z279" s="2">
        <v>500</v>
      </c>
      <c r="AB279" s="13">
        <v>850</v>
      </c>
      <c r="AC279" s="3">
        <v>71</v>
      </c>
      <c r="AD279" s="3">
        <v>375</v>
      </c>
      <c r="AG279" s="3" t="s">
        <v>37</v>
      </c>
    </row>
    <row r="280" spans="1:35" x14ac:dyDescent="0.25">
      <c r="A280" s="2" t="s">
        <v>697</v>
      </c>
      <c r="B280" s="2" t="s">
        <v>697</v>
      </c>
      <c r="C280" s="2" t="s">
        <v>269</v>
      </c>
      <c r="E280" s="2" t="s">
        <v>436</v>
      </c>
      <c r="F280" s="2" t="s">
        <v>41</v>
      </c>
      <c r="G280" s="2" t="s">
        <v>36</v>
      </c>
      <c r="H280" s="2" t="s">
        <v>398</v>
      </c>
      <c r="I280" s="2" t="s">
        <v>34</v>
      </c>
      <c r="J280" s="2" t="s">
        <v>36</v>
      </c>
      <c r="L280" s="3">
        <v>5000</v>
      </c>
      <c r="M280" s="3">
        <v>80</v>
      </c>
      <c r="P280" s="2">
        <v>1000</v>
      </c>
      <c r="Q280" s="2">
        <v>3.65</v>
      </c>
      <c r="R280" s="2">
        <v>3.2</v>
      </c>
      <c r="S280" s="2">
        <v>2.5</v>
      </c>
      <c r="T280" s="2">
        <v>500</v>
      </c>
      <c r="U280" s="2">
        <v>3000</v>
      </c>
      <c r="W280" s="2">
        <v>41000</v>
      </c>
      <c r="X280" s="2">
        <v>25916.799999999999</v>
      </c>
      <c r="Y280" s="2">
        <v>3000</v>
      </c>
      <c r="Z280" s="2">
        <v>500</v>
      </c>
      <c r="AB280" s="13">
        <v>560</v>
      </c>
      <c r="AC280" s="3">
        <v>130</v>
      </c>
      <c r="AD280" s="3">
        <v>356</v>
      </c>
      <c r="AG280" s="3" t="s">
        <v>37</v>
      </c>
    </row>
    <row r="281" spans="1:35" x14ac:dyDescent="0.25">
      <c r="A281" s="2" t="s">
        <v>641</v>
      </c>
      <c r="B281" s="2" t="s">
        <v>641</v>
      </c>
      <c r="C281" s="2" t="s">
        <v>270</v>
      </c>
      <c r="E281" s="2" t="s">
        <v>436</v>
      </c>
      <c r="F281" s="2" t="s">
        <v>41</v>
      </c>
      <c r="G281" s="2" t="s">
        <v>282</v>
      </c>
      <c r="H281" s="2" t="s">
        <v>399</v>
      </c>
      <c r="I281" s="2" t="s">
        <v>34</v>
      </c>
      <c r="J281" s="2" t="s">
        <v>55</v>
      </c>
      <c r="L281" s="3">
        <v>2000</v>
      </c>
      <c r="M281" s="3">
        <v>80</v>
      </c>
      <c r="P281" s="2">
        <v>5</v>
      </c>
      <c r="Q281" s="2">
        <v>3.65</v>
      </c>
      <c r="R281" s="2">
        <v>3.2</v>
      </c>
      <c r="S281" s="2">
        <v>2.5</v>
      </c>
      <c r="T281" s="2">
        <v>5</v>
      </c>
      <c r="U281" s="2">
        <v>10</v>
      </c>
      <c r="V281" s="14">
        <v>1</v>
      </c>
      <c r="W281" s="2">
        <v>145</v>
      </c>
      <c r="X281" s="2">
        <v>54.369799999999998</v>
      </c>
      <c r="Y281" s="2">
        <v>5</v>
      </c>
      <c r="Z281" s="2">
        <v>1</v>
      </c>
      <c r="AA281" s="14">
        <v>1</v>
      </c>
      <c r="AC281" s="3">
        <v>70</v>
      </c>
      <c r="AE281" s="3">
        <v>32.200000000000003</v>
      </c>
      <c r="AG281" s="3" t="s">
        <v>37</v>
      </c>
    </row>
    <row r="282" spans="1:35" x14ac:dyDescent="0.25">
      <c r="A282" s="2" t="s">
        <v>476</v>
      </c>
      <c r="B282" s="2" t="s">
        <v>476</v>
      </c>
      <c r="C282" s="2" t="s">
        <v>271</v>
      </c>
      <c r="E282" s="2" t="s">
        <v>437</v>
      </c>
      <c r="F282" s="2" t="s">
        <v>344</v>
      </c>
      <c r="G282" s="2" t="s">
        <v>282</v>
      </c>
      <c r="H282" s="2" t="s">
        <v>400</v>
      </c>
      <c r="I282" s="2" t="s">
        <v>34</v>
      </c>
      <c r="J282" s="2" t="s">
        <v>55</v>
      </c>
      <c r="L282" s="3">
        <v>300</v>
      </c>
      <c r="M282" s="3">
        <v>80</v>
      </c>
      <c r="P282" s="2">
        <v>4</v>
      </c>
      <c r="Q282" s="2">
        <v>4.2</v>
      </c>
      <c r="R282" s="2">
        <v>3.7</v>
      </c>
      <c r="S282" s="2">
        <v>3</v>
      </c>
      <c r="T282" s="2">
        <v>0.64</v>
      </c>
      <c r="U282" s="2">
        <v>4</v>
      </c>
      <c r="W282" s="2">
        <v>90</v>
      </c>
      <c r="X282" s="2">
        <v>34.492899999999999</v>
      </c>
      <c r="Y282" s="2">
        <v>4</v>
      </c>
      <c r="Z282" s="2">
        <v>0.8</v>
      </c>
      <c r="AC282" s="3">
        <v>65</v>
      </c>
      <c r="AE282" s="3">
        <v>26</v>
      </c>
      <c r="AF282" s="3">
        <v>2015</v>
      </c>
      <c r="AH282" s="3" t="s">
        <v>37</v>
      </c>
    </row>
    <row r="283" spans="1:35" x14ac:dyDescent="0.25">
      <c r="A283" s="2" t="s">
        <v>614</v>
      </c>
      <c r="B283" s="2" t="s">
        <v>614</v>
      </c>
      <c r="C283" s="2" t="s">
        <v>60</v>
      </c>
      <c r="E283" s="2" t="s">
        <v>434</v>
      </c>
      <c r="F283" s="2" t="s">
        <v>56</v>
      </c>
      <c r="G283" s="2" t="s">
        <v>35</v>
      </c>
      <c r="H283" s="2" t="s">
        <v>401</v>
      </c>
      <c r="I283" s="2" t="s">
        <v>34</v>
      </c>
      <c r="J283" s="2" t="s">
        <v>36</v>
      </c>
      <c r="L283" s="3">
        <v>800</v>
      </c>
      <c r="M283" s="3">
        <v>80</v>
      </c>
      <c r="P283" s="2">
        <v>5</v>
      </c>
      <c r="Q283" s="2">
        <v>4.2</v>
      </c>
      <c r="R283" s="2">
        <v>3.7</v>
      </c>
      <c r="S283" s="2">
        <v>2.7</v>
      </c>
      <c r="T283" s="2">
        <v>2.5</v>
      </c>
      <c r="U283" s="2">
        <v>150</v>
      </c>
      <c r="V283" s="14">
        <v>1</v>
      </c>
      <c r="W283" s="2">
        <v>128</v>
      </c>
      <c r="X283" s="2">
        <v>72.525400000000005</v>
      </c>
      <c r="Y283" s="2">
        <v>10.4</v>
      </c>
      <c r="Z283" s="2">
        <v>2</v>
      </c>
      <c r="AA283" s="14">
        <v>1</v>
      </c>
      <c r="AB283" s="13">
        <v>142.5</v>
      </c>
      <c r="AC283" s="3">
        <v>11.7</v>
      </c>
      <c r="AD283" s="3">
        <v>43.5</v>
      </c>
      <c r="AF283" s="3">
        <v>2017</v>
      </c>
      <c r="AH283" s="3" t="s">
        <v>37</v>
      </c>
      <c r="AI283" s="3" t="s">
        <v>429</v>
      </c>
    </row>
    <row r="284" spans="1:35" x14ac:dyDescent="0.25">
      <c r="A284" s="2" t="s">
        <v>457</v>
      </c>
      <c r="B284" s="2" t="s">
        <v>457</v>
      </c>
      <c r="C284" s="2" t="s">
        <v>272</v>
      </c>
      <c r="E284" s="2" t="s">
        <v>435</v>
      </c>
      <c r="F284" s="2" t="s">
        <v>45</v>
      </c>
      <c r="G284" s="2" t="s">
        <v>282</v>
      </c>
      <c r="H284" s="2" t="s">
        <v>402</v>
      </c>
      <c r="I284" s="2" t="s">
        <v>34</v>
      </c>
      <c r="J284" s="2" t="s">
        <v>55</v>
      </c>
      <c r="L284" s="3">
        <v>2000</v>
      </c>
      <c r="M284" s="3">
        <v>80</v>
      </c>
      <c r="P284" s="2">
        <v>40</v>
      </c>
      <c r="Q284" s="2">
        <v>2.7</v>
      </c>
      <c r="R284" s="2">
        <v>2.4</v>
      </c>
      <c r="S284" s="2">
        <v>1.5</v>
      </c>
      <c r="T284" s="2">
        <v>65</v>
      </c>
      <c r="U284" s="2">
        <v>120</v>
      </c>
      <c r="W284" s="2">
        <v>1650</v>
      </c>
      <c r="X284" s="2">
        <v>902.35749999999996</v>
      </c>
      <c r="Y284" s="2">
        <v>120</v>
      </c>
      <c r="Z284" s="2">
        <v>8</v>
      </c>
      <c r="AC284" s="3">
        <v>380</v>
      </c>
      <c r="AE284" s="3">
        <v>55</v>
      </c>
      <c r="AF284" s="3">
        <v>2013</v>
      </c>
      <c r="AG284" s="3" t="s">
        <v>37</v>
      </c>
    </row>
    <row r="285" spans="1:35" x14ac:dyDescent="0.25">
      <c r="A285" s="2" t="s">
        <v>534</v>
      </c>
      <c r="B285" s="2" t="s">
        <v>534</v>
      </c>
      <c r="C285" s="2" t="s">
        <v>273</v>
      </c>
      <c r="G285" s="2" t="s">
        <v>35</v>
      </c>
      <c r="H285" s="2" t="s">
        <v>403</v>
      </c>
      <c r="I285" s="2" t="s">
        <v>34</v>
      </c>
      <c r="J285" s="2" t="s">
        <v>36</v>
      </c>
      <c r="L285" s="3">
        <v>1000</v>
      </c>
      <c r="M285" s="3">
        <v>80</v>
      </c>
      <c r="P285" s="2">
        <v>16</v>
      </c>
      <c r="Q285" s="2">
        <v>4.0999999999999996</v>
      </c>
      <c r="R285" s="2">
        <v>3.6</v>
      </c>
      <c r="S285" s="2">
        <v>2.5</v>
      </c>
      <c r="T285" s="2">
        <v>3.5</v>
      </c>
      <c r="U285" s="2">
        <v>80</v>
      </c>
      <c r="W285" s="2">
        <v>446</v>
      </c>
      <c r="X285" s="2">
        <v>293.27760000000001</v>
      </c>
      <c r="Y285" s="2">
        <v>80</v>
      </c>
      <c r="Z285" s="2">
        <v>3.5</v>
      </c>
      <c r="AB285" s="13">
        <v>253</v>
      </c>
      <c r="AC285" s="3">
        <v>6.3</v>
      </c>
      <c r="AD285" s="3">
        <v>184</v>
      </c>
      <c r="AF285" s="3">
        <v>2012</v>
      </c>
      <c r="AG285" s="3" t="s">
        <v>37</v>
      </c>
    </row>
    <row r="286" spans="1:35" x14ac:dyDescent="0.25">
      <c r="A286" s="2" t="s">
        <v>566</v>
      </c>
      <c r="B286" s="2" t="s">
        <v>841</v>
      </c>
      <c r="C286" s="2" t="s">
        <v>274</v>
      </c>
      <c r="E286" s="2" t="s">
        <v>436</v>
      </c>
      <c r="F286" s="2" t="s">
        <v>41</v>
      </c>
      <c r="G286" s="2" t="s">
        <v>282</v>
      </c>
      <c r="H286" s="2" t="s">
        <v>404</v>
      </c>
      <c r="I286" s="2" t="s">
        <v>34</v>
      </c>
      <c r="J286" s="2" t="s">
        <v>55</v>
      </c>
      <c r="L286" s="3">
        <v>2000</v>
      </c>
      <c r="M286" s="3">
        <v>80</v>
      </c>
      <c r="P286" s="2">
        <v>10</v>
      </c>
      <c r="Q286" s="2">
        <v>3.65</v>
      </c>
      <c r="R286" s="2">
        <v>3.2</v>
      </c>
      <c r="S286" s="2">
        <v>2</v>
      </c>
      <c r="T286" s="2">
        <v>10</v>
      </c>
      <c r="U286" s="2">
        <v>30</v>
      </c>
      <c r="V286" s="14">
        <v>1</v>
      </c>
      <c r="W286" s="2">
        <v>330</v>
      </c>
      <c r="X286" s="2">
        <v>138.2919</v>
      </c>
      <c r="Y286" s="2">
        <v>20</v>
      </c>
      <c r="Z286" s="2">
        <v>10</v>
      </c>
      <c r="AA286" s="14">
        <v>1</v>
      </c>
      <c r="AC286" s="3">
        <v>122</v>
      </c>
      <c r="AE286" s="3">
        <v>38</v>
      </c>
      <c r="AG286" s="3" t="s">
        <v>37</v>
      </c>
    </row>
    <row r="287" spans="1:35" x14ac:dyDescent="0.25">
      <c r="A287" s="2" t="s">
        <v>567</v>
      </c>
      <c r="B287" s="2" t="s">
        <v>841</v>
      </c>
      <c r="C287" s="2" t="s">
        <v>274</v>
      </c>
      <c r="E287" s="2" t="s">
        <v>436</v>
      </c>
      <c r="F287" s="2" t="s">
        <v>41</v>
      </c>
      <c r="G287" s="2" t="s">
        <v>282</v>
      </c>
      <c r="H287" s="2" t="s">
        <v>404</v>
      </c>
      <c r="I287" s="2" t="s">
        <v>34</v>
      </c>
      <c r="J287" s="2" t="s">
        <v>55</v>
      </c>
      <c r="L287" s="3">
        <v>1500</v>
      </c>
      <c r="M287" s="3">
        <v>80</v>
      </c>
      <c r="P287" s="2">
        <v>10</v>
      </c>
      <c r="Q287" s="2">
        <v>3.65</v>
      </c>
      <c r="R287" s="2">
        <v>3.2</v>
      </c>
      <c r="S287" s="2">
        <v>2</v>
      </c>
      <c r="T287" s="2">
        <v>10</v>
      </c>
      <c r="U287" s="2">
        <v>30</v>
      </c>
      <c r="V287" s="14">
        <v>3</v>
      </c>
      <c r="W287" s="2">
        <v>330</v>
      </c>
      <c r="X287" s="2">
        <v>138.2919</v>
      </c>
      <c r="Y287" s="2">
        <v>20</v>
      </c>
      <c r="Z287" s="2">
        <v>10</v>
      </c>
      <c r="AA287" s="14">
        <v>1</v>
      </c>
      <c r="AC287" s="3">
        <v>122</v>
      </c>
      <c r="AE287" s="3">
        <v>38</v>
      </c>
      <c r="AG287" s="3" t="s">
        <v>37</v>
      </c>
    </row>
    <row r="288" spans="1:35" x14ac:dyDescent="0.25">
      <c r="A288" s="2" t="s">
        <v>568</v>
      </c>
      <c r="B288" s="2" t="s">
        <v>842</v>
      </c>
      <c r="C288" s="2" t="s">
        <v>274</v>
      </c>
      <c r="E288" s="2" t="s">
        <v>436</v>
      </c>
      <c r="F288" s="2" t="s">
        <v>41</v>
      </c>
      <c r="G288" s="2" t="s">
        <v>282</v>
      </c>
      <c r="H288" s="2" t="s">
        <v>405</v>
      </c>
      <c r="I288" s="2" t="s">
        <v>34</v>
      </c>
      <c r="J288" s="2" t="s">
        <v>55</v>
      </c>
      <c r="L288" s="3">
        <v>2000</v>
      </c>
      <c r="M288" s="3">
        <v>80</v>
      </c>
      <c r="P288" s="2">
        <v>12</v>
      </c>
      <c r="Q288" s="2">
        <v>3.65</v>
      </c>
      <c r="R288" s="2">
        <v>3.2</v>
      </c>
      <c r="S288" s="2">
        <v>2</v>
      </c>
      <c r="T288" s="2">
        <v>12</v>
      </c>
      <c r="U288" s="2">
        <v>36</v>
      </c>
      <c r="V288" s="14">
        <v>1</v>
      </c>
      <c r="W288" s="2">
        <v>395</v>
      </c>
      <c r="X288" s="2">
        <v>160.96270000000001</v>
      </c>
      <c r="Y288" s="2">
        <v>24</v>
      </c>
      <c r="Z288" s="2">
        <v>12</v>
      </c>
      <c r="AA288" s="14">
        <v>1</v>
      </c>
      <c r="AC288" s="3">
        <v>142</v>
      </c>
      <c r="AE288" s="3">
        <v>38</v>
      </c>
      <c r="AG288" s="3" t="s">
        <v>37</v>
      </c>
    </row>
    <row r="289" spans="1:33" x14ac:dyDescent="0.25">
      <c r="A289" s="2" t="s">
        <v>569</v>
      </c>
      <c r="B289" s="2" t="s">
        <v>842</v>
      </c>
      <c r="C289" s="2" t="s">
        <v>274</v>
      </c>
      <c r="E289" s="2" t="s">
        <v>436</v>
      </c>
      <c r="F289" s="2" t="s">
        <v>41</v>
      </c>
      <c r="G289" s="2" t="s">
        <v>282</v>
      </c>
      <c r="H289" s="2" t="s">
        <v>405</v>
      </c>
      <c r="I289" s="2" t="s">
        <v>34</v>
      </c>
      <c r="J289" s="2" t="s">
        <v>55</v>
      </c>
      <c r="L289" s="3">
        <v>1500</v>
      </c>
      <c r="M289" s="3">
        <v>80</v>
      </c>
      <c r="P289" s="2">
        <v>12</v>
      </c>
      <c r="Q289" s="2">
        <v>3.65</v>
      </c>
      <c r="R289" s="2">
        <v>3.2</v>
      </c>
      <c r="S289" s="2">
        <v>2</v>
      </c>
      <c r="T289" s="2">
        <v>12</v>
      </c>
      <c r="U289" s="2">
        <v>36</v>
      </c>
      <c r="V289" s="14">
        <v>3</v>
      </c>
      <c r="W289" s="2">
        <v>395</v>
      </c>
      <c r="X289" s="2">
        <v>160.96270000000001</v>
      </c>
      <c r="Y289" s="2">
        <v>24</v>
      </c>
      <c r="Z289" s="2">
        <v>12</v>
      </c>
      <c r="AA289" s="14">
        <v>1</v>
      </c>
      <c r="AC289" s="3">
        <v>142</v>
      </c>
      <c r="AE289" s="3">
        <v>38</v>
      </c>
      <c r="AG289" s="3" t="s">
        <v>37</v>
      </c>
    </row>
    <row r="290" spans="1:33" x14ac:dyDescent="0.25">
      <c r="A290" s="2" t="s">
        <v>570</v>
      </c>
      <c r="B290" s="2" t="s">
        <v>843</v>
      </c>
      <c r="C290" s="2" t="s">
        <v>274</v>
      </c>
      <c r="E290" s="2" t="s">
        <v>436</v>
      </c>
      <c r="F290" s="2" t="s">
        <v>41</v>
      </c>
      <c r="G290" s="2" t="s">
        <v>282</v>
      </c>
      <c r="H290" s="2" t="s">
        <v>406</v>
      </c>
      <c r="I290" s="2" t="s">
        <v>34</v>
      </c>
      <c r="J290" s="2" t="s">
        <v>55</v>
      </c>
      <c r="L290" s="3">
        <v>2000</v>
      </c>
      <c r="M290" s="3">
        <v>80</v>
      </c>
      <c r="P290" s="2">
        <v>15</v>
      </c>
      <c r="Q290" s="2">
        <v>3.65</v>
      </c>
      <c r="R290" s="2">
        <v>3.2</v>
      </c>
      <c r="S290" s="2">
        <v>2</v>
      </c>
      <c r="T290" s="2">
        <v>15</v>
      </c>
      <c r="U290" s="2">
        <v>45</v>
      </c>
      <c r="V290" s="14">
        <v>1</v>
      </c>
      <c r="W290" s="2">
        <v>475</v>
      </c>
      <c r="X290" s="2">
        <v>207.24</v>
      </c>
      <c r="Y290" s="2">
        <v>30</v>
      </c>
      <c r="Z290" s="2">
        <v>7.5</v>
      </c>
      <c r="AA290" s="14">
        <v>1</v>
      </c>
      <c r="AC290" s="3">
        <v>165</v>
      </c>
      <c r="AE290" s="3">
        <v>40</v>
      </c>
      <c r="AG290" s="3" t="s">
        <v>37</v>
      </c>
    </row>
    <row r="291" spans="1:33" x14ac:dyDescent="0.25">
      <c r="A291" s="2" t="s">
        <v>571</v>
      </c>
      <c r="B291" s="2" t="s">
        <v>843</v>
      </c>
      <c r="C291" s="2" t="s">
        <v>274</v>
      </c>
      <c r="E291" s="2" t="s">
        <v>436</v>
      </c>
      <c r="F291" s="2" t="s">
        <v>41</v>
      </c>
      <c r="G291" s="2" t="s">
        <v>282</v>
      </c>
      <c r="H291" s="2" t="s">
        <v>406</v>
      </c>
      <c r="I291" s="2" t="s">
        <v>34</v>
      </c>
      <c r="J291" s="2" t="s">
        <v>55</v>
      </c>
      <c r="L291" s="3">
        <v>1500</v>
      </c>
      <c r="M291" s="3">
        <v>80</v>
      </c>
      <c r="P291" s="2">
        <v>15</v>
      </c>
      <c r="Q291" s="2">
        <v>3.65</v>
      </c>
      <c r="R291" s="2">
        <v>3.2</v>
      </c>
      <c r="S291" s="2">
        <v>2</v>
      </c>
      <c r="T291" s="2">
        <v>15</v>
      </c>
      <c r="U291" s="2">
        <v>45</v>
      </c>
      <c r="V291" s="14">
        <v>3</v>
      </c>
      <c r="W291" s="2">
        <v>475</v>
      </c>
      <c r="X291" s="2">
        <v>207.24</v>
      </c>
      <c r="Y291" s="2">
        <v>30</v>
      </c>
      <c r="Z291" s="2">
        <v>7.5</v>
      </c>
      <c r="AA291" s="14">
        <v>1</v>
      </c>
      <c r="AC291" s="3">
        <v>165</v>
      </c>
      <c r="AE291" s="3">
        <v>40</v>
      </c>
      <c r="AG291" s="3" t="s">
        <v>37</v>
      </c>
    </row>
    <row r="292" spans="1:33" x14ac:dyDescent="0.25">
      <c r="A292" s="2" t="s">
        <v>661</v>
      </c>
      <c r="B292" s="2" t="s">
        <v>661</v>
      </c>
      <c r="C292" s="2" t="s">
        <v>253</v>
      </c>
      <c r="E292" s="2" t="s">
        <v>434</v>
      </c>
      <c r="F292" s="2" t="s">
        <v>438</v>
      </c>
      <c r="G292" s="2" t="s">
        <v>282</v>
      </c>
      <c r="H292" s="2" t="s">
        <v>284</v>
      </c>
      <c r="I292" s="2" t="s">
        <v>34</v>
      </c>
      <c r="J292" s="2" t="s">
        <v>55</v>
      </c>
      <c r="L292" s="3">
        <v>500</v>
      </c>
      <c r="M292" s="3">
        <v>80</v>
      </c>
      <c r="O292" s="2">
        <v>118</v>
      </c>
      <c r="P292" s="2">
        <v>28</v>
      </c>
      <c r="Q292" s="2">
        <v>4.0999999999999996</v>
      </c>
      <c r="R292" s="2">
        <v>3.6</v>
      </c>
      <c r="S292" s="2">
        <v>2.75</v>
      </c>
      <c r="T292" s="2">
        <v>2.8</v>
      </c>
      <c r="U292" s="2">
        <v>84</v>
      </c>
      <c r="W292" s="2">
        <v>810</v>
      </c>
      <c r="X292" s="2">
        <v>423.47609999999997</v>
      </c>
      <c r="Y292" s="2">
        <v>28</v>
      </c>
      <c r="Z292" s="2">
        <v>2.8</v>
      </c>
      <c r="AC292" s="3">
        <v>185</v>
      </c>
      <c r="AE292" s="3">
        <v>54</v>
      </c>
      <c r="AF292" s="3">
        <v>2006</v>
      </c>
      <c r="AG292" s="3" t="s">
        <v>37</v>
      </c>
    </row>
    <row r="293" spans="1:33" x14ac:dyDescent="0.25">
      <c r="A293" s="2" t="s">
        <v>662</v>
      </c>
      <c r="B293" s="2" t="s">
        <v>662</v>
      </c>
      <c r="C293" s="2" t="s">
        <v>253</v>
      </c>
      <c r="E293" s="2" t="s">
        <v>434</v>
      </c>
      <c r="F293" s="2" t="s">
        <v>438</v>
      </c>
      <c r="G293" s="2" t="s">
        <v>282</v>
      </c>
      <c r="H293" s="2" t="s">
        <v>285</v>
      </c>
      <c r="I293" s="2" t="s">
        <v>34</v>
      </c>
      <c r="J293" s="2" t="s">
        <v>55</v>
      </c>
      <c r="L293" s="3">
        <v>500</v>
      </c>
      <c r="M293" s="3">
        <v>80</v>
      </c>
      <c r="O293" s="2">
        <v>126</v>
      </c>
      <c r="P293" s="2">
        <v>39</v>
      </c>
      <c r="Q293" s="2">
        <v>4.0999999999999996</v>
      </c>
      <c r="R293" s="2">
        <v>3.6</v>
      </c>
      <c r="S293" s="2">
        <v>2.75</v>
      </c>
      <c r="T293" s="2">
        <v>3.9</v>
      </c>
      <c r="U293" s="2">
        <v>117</v>
      </c>
      <c r="W293" s="2">
        <v>1130</v>
      </c>
      <c r="X293" s="2">
        <v>572.26499999999999</v>
      </c>
      <c r="Y293" s="2">
        <v>39</v>
      </c>
      <c r="Z293" s="2">
        <v>3.9</v>
      </c>
      <c r="AC293" s="3">
        <v>250</v>
      </c>
      <c r="AE293" s="3">
        <v>54</v>
      </c>
      <c r="AF293" s="3">
        <v>2006</v>
      </c>
      <c r="AG293" s="3" t="s">
        <v>37</v>
      </c>
    </row>
    <row r="294" spans="1:33" x14ac:dyDescent="0.25">
      <c r="A294" s="2" t="s">
        <v>663</v>
      </c>
      <c r="B294" s="2" t="s">
        <v>663</v>
      </c>
      <c r="C294" s="2" t="s">
        <v>253</v>
      </c>
      <c r="E294" s="2" t="s">
        <v>434</v>
      </c>
      <c r="F294" s="2" t="s">
        <v>438</v>
      </c>
      <c r="G294" s="2" t="s">
        <v>282</v>
      </c>
      <c r="H294" s="2" t="s">
        <v>286</v>
      </c>
      <c r="I294" s="2" t="s">
        <v>34</v>
      </c>
      <c r="J294" s="2" t="s">
        <v>55</v>
      </c>
      <c r="L294" s="3">
        <v>500</v>
      </c>
      <c r="M294" s="3">
        <v>80</v>
      </c>
      <c r="O294" s="2">
        <v>165</v>
      </c>
      <c r="P294" s="2">
        <v>50</v>
      </c>
      <c r="Q294" s="2">
        <v>4.0999999999999996</v>
      </c>
      <c r="R294" s="2">
        <v>3.6</v>
      </c>
      <c r="S294" s="2">
        <v>2.75</v>
      </c>
      <c r="T294" s="2">
        <v>5</v>
      </c>
      <c r="U294" s="2">
        <v>150</v>
      </c>
      <c r="W294" s="2">
        <v>1110</v>
      </c>
      <c r="X294" s="2">
        <v>551.2663</v>
      </c>
      <c r="Y294" s="2">
        <v>50</v>
      </c>
      <c r="Z294" s="2">
        <v>5</v>
      </c>
      <c r="AC294" s="3">
        <v>250</v>
      </c>
      <c r="AE294" s="3">
        <v>53</v>
      </c>
      <c r="AF294" s="3">
        <v>2006</v>
      </c>
      <c r="AG294" s="3" t="s">
        <v>37</v>
      </c>
    </row>
    <row r="295" spans="1:33" x14ac:dyDescent="0.25">
      <c r="A295" s="2" t="s">
        <v>664</v>
      </c>
      <c r="B295" s="2" t="s">
        <v>664</v>
      </c>
      <c r="C295" s="2" t="s">
        <v>253</v>
      </c>
      <c r="E295" s="2" t="s">
        <v>434</v>
      </c>
      <c r="F295" s="2" t="s">
        <v>438</v>
      </c>
      <c r="G295" s="2" t="s">
        <v>36</v>
      </c>
      <c r="H295" s="2" t="s">
        <v>287</v>
      </c>
      <c r="I295" s="2" t="s">
        <v>34</v>
      </c>
      <c r="J295" s="2" t="s">
        <v>36</v>
      </c>
      <c r="L295" s="3">
        <v>500</v>
      </c>
      <c r="M295" s="3">
        <v>70</v>
      </c>
      <c r="N295" s="2">
        <v>380</v>
      </c>
      <c r="O295" s="2">
        <v>163</v>
      </c>
      <c r="P295" s="2">
        <v>5.3</v>
      </c>
      <c r="Q295" s="2">
        <v>4.2</v>
      </c>
      <c r="R295" s="2">
        <v>3.75</v>
      </c>
      <c r="S295" s="2">
        <v>2.5</v>
      </c>
      <c r="T295" s="2">
        <v>1.1000000000000001</v>
      </c>
      <c r="U295" s="2">
        <v>11</v>
      </c>
      <c r="W295" s="2">
        <v>124</v>
      </c>
      <c r="X295" s="2">
        <v>52</v>
      </c>
      <c r="Y295" s="2">
        <v>5</v>
      </c>
      <c r="Z295" s="2">
        <v>0.57999999999999996</v>
      </c>
      <c r="AB295" s="13">
        <v>65</v>
      </c>
      <c r="AC295" s="3">
        <v>19</v>
      </c>
      <c r="AD295" s="3">
        <v>48</v>
      </c>
      <c r="AF295" s="3">
        <v>2007</v>
      </c>
      <c r="AG295" s="3" t="s">
        <v>37</v>
      </c>
    </row>
    <row r="296" spans="1:33" x14ac:dyDescent="0.25">
      <c r="A296" s="2" t="s">
        <v>665</v>
      </c>
      <c r="B296" s="2" t="s">
        <v>665</v>
      </c>
      <c r="C296" s="2" t="s">
        <v>253</v>
      </c>
      <c r="E296" s="2" t="s">
        <v>434</v>
      </c>
      <c r="F296" s="2" t="s">
        <v>438</v>
      </c>
      <c r="G296" s="2" t="s">
        <v>36</v>
      </c>
      <c r="H296" s="2" t="s">
        <v>288</v>
      </c>
      <c r="I296" s="2" t="s">
        <v>34</v>
      </c>
      <c r="J296" s="2" t="s">
        <v>36</v>
      </c>
      <c r="L296" s="3">
        <v>500</v>
      </c>
      <c r="M296" s="3">
        <v>70</v>
      </c>
      <c r="N296" s="2">
        <v>350</v>
      </c>
      <c r="O296" s="2">
        <v>165</v>
      </c>
      <c r="P296" s="2">
        <v>6.8</v>
      </c>
      <c r="Q296" s="2">
        <v>4.2</v>
      </c>
      <c r="R296" s="2">
        <v>3.75</v>
      </c>
      <c r="S296" s="2">
        <v>2.5</v>
      </c>
      <c r="T296" s="2">
        <v>1.4</v>
      </c>
      <c r="U296" s="2">
        <v>13.6</v>
      </c>
      <c r="W296" s="2">
        <v>155</v>
      </c>
      <c r="X296" s="2">
        <v>73</v>
      </c>
      <c r="Y296" s="2">
        <v>6.8</v>
      </c>
      <c r="Z296" s="2">
        <v>0.57999999999999996</v>
      </c>
      <c r="AB296" s="13">
        <v>65</v>
      </c>
      <c r="AC296" s="3">
        <v>19.8</v>
      </c>
      <c r="AD296" s="3">
        <v>61</v>
      </c>
      <c r="AF296" s="3">
        <v>2005</v>
      </c>
      <c r="AG296" s="3" t="s">
        <v>37</v>
      </c>
    </row>
    <row r="297" spans="1:33" x14ac:dyDescent="0.25">
      <c r="A297" s="2" t="s">
        <v>666</v>
      </c>
      <c r="B297" s="2" t="s">
        <v>666</v>
      </c>
      <c r="C297" s="2" t="s">
        <v>253</v>
      </c>
      <c r="E297" s="2" t="s">
        <v>434</v>
      </c>
      <c r="F297" s="2" t="s">
        <v>438</v>
      </c>
      <c r="G297" s="2" t="s">
        <v>282</v>
      </c>
      <c r="H297" s="2" t="s">
        <v>289</v>
      </c>
      <c r="I297" s="2" t="s">
        <v>34</v>
      </c>
      <c r="J297" s="2" t="s">
        <v>55</v>
      </c>
      <c r="L297" s="3">
        <v>500</v>
      </c>
      <c r="M297" s="3">
        <v>80</v>
      </c>
      <c r="N297" s="2">
        <v>313</v>
      </c>
      <c r="O297" s="2">
        <v>149</v>
      </c>
      <c r="P297" s="2">
        <v>45</v>
      </c>
      <c r="Q297" s="2">
        <v>4.0999999999999996</v>
      </c>
      <c r="R297" s="2">
        <v>3.6</v>
      </c>
      <c r="S297" s="2">
        <v>2.7</v>
      </c>
      <c r="T297" s="2">
        <v>4.5</v>
      </c>
      <c r="U297" s="2">
        <v>100</v>
      </c>
      <c r="W297" s="2">
        <v>1070</v>
      </c>
      <c r="X297" s="2">
        <v>510</v>
      </c>
      <c r="Y297" s="2">
        <v>45</v>
      </c>
      <c r="Z297" s="2">
        <v>4.5</v>
      </c>
      <c r="AC297" s="3">
        <v>222</v>
      </c>
      <c r="AE297" s="3">
        <v>54.3</v>
      </c>
      <c r="AF297" s="3">
        <v>2005</v>
      </c>
      <c r="AG297" s="3" t="s">
        <v>37</v>
      </c>
    </row>
    <row r="298" spans="1:33" x14ac:dyDescent="0.25">
      <c r="A298" s="2" t="s">
        <v>667</v>
      </c>
      <c r="B298" s="2" t="s">
        <v>667</v>
      </c>
      <c r="C298" s="2" t="s">
        <v>253</v>
      </c>
      <c r="E298" s="2" t="s">
        <v>434</v>
      </c>
      <c r="F298" s="2" t="s">
        <v>438</v>
      </c>
      <c r="G298" s="2" t="s">
        <v>282</v>
      </c>
      <c r="H298" s="2" t="s">
        <v>290</v>
      </c>
      <c r="I298" s="2" t="s">
        <v>34</v>
      </c>
      <c r="J298" s="2" t="s">
        <v>55</v>
      </c>
      <c r="L298" s="3">
        <v>500</v>
      </c>
      <c r="M298" s="3">
        <v>80</v>
      </c>
      <c r="N298" s="2">
        <v>285</v>
      </c>
      <c r="O298" s="2">
        <v>136</v>
      </c>
      <c r="P298" s="2">
        <v>41</v>
      </c>
      <c r="Q298" s="2">
        <v>4.0999999999999996</v>
      </c>
      <c r="R298" s="2">
        <v>3.6</v>
      </c>
      <c r="S298" s="2">
        <v>2.7</v>
      </c>
      <c r="T298" s="2">
        <v>4.5</v>
      </c>
      <c r="U298" s="2">
        <v>150</v>
      </c>
      <c r="W298" s="2">
        <v>1070</v>
      </c>
      <c r="X298" s="2">
        <v>513.83339999999998</v>
      </c>
      <c r="Y298" s="2">
        <v>41</v>
      </c>
      <c r="Z298" s="2">
        <v>4.5</v>
      </c>
      <c r="AC298" s="3">
        <v>222</v>
      </c>
      <c r="AE298" s="3">
        <v>54.3</v>
      </c>
      <c r="AF298" s="3">
        <v>2005</v>
      </c>
      <c r="AG298" s="3" t="s">
        <v>37</v>
      </c>
    </row>
    <row r="299" spans="1:33" x14ac:dyDescent="0.25">
      <c r="A299" s="2" t="s">
        <v>668</v>
      </c>
      <c r="B299" s="2" t="s">
        <v>668</v>
      </c>
      <c r="C299" s="2" t="s">
        <v>253</v>
      </c>
      <c r="E299" s="2" t="s">
        <v>434</v>
      </c>
      <c r="F299" s="2" t="s">
        <v>438</v>
      </c>
      <c r="G299" s="2" t="s">
        <v>282</v>
      </c>
      <c r="H299" s="2" t="s">
        <v>291</v>
      </c>
      <c r="I299" s="2" t="s">
        <v>34</v>
      </c>
      <c r="J299" s="2" t="s">
        <v>55</v>
      </c>
      <c r="L299" s="3">
        <v>500</v>
      </c>
      <c r="M299" s="3">
        <v>80</v>
      </c>
      <c r="N299" s="2">
        <v>252</v>
      </c>
      <c r="O299" s="2">
        <v>124</v>
      </c>
      <c r="P299" s="2">
        <v>27</v>
      </c>
      <c r="Q299" s="2">
        <v>4.0999999999999996</v>
      </c>
      <c r="R299" s="2">
        <v>3.6</v>
      </c>
      <c r="S299" s="2">
        <v>2.7</v>
      </c>
      <c r="T299" s="2">
        <v>2.7</v>
      </c>
      <c r="U299" s="2">
        <v>110</v>
      </c>
      <c r="W299" s="2">
        <v>770</v>
      </c>
      <c r="X299" s="2">
        <v>377.274</v>
      </c>
      <c r="Y299" s="2">
        <v>27</v>
      </c>
      <c r="Z299" s="2">
        <v>2.7</v>
      </c>
      <c r="AC299" s="3">
        <v>163</v>
      </c>
      <c r="AE299" s="25">
        <v>54.3</v>
      </c>
      <c r="AF299" s="3">
        <v>2005</v>
      </c>
      <c r="AG299" s="3" t="s">
        <v>37</v>
      </c>
    </row>
    <row r="300" spans="1:33" x14ac:dyDescent="0.25">
      <c r="A300" s="2" t="s">
        <v>669</v>
      </c>
      <c r="B300" s="2" t="s">
        <v>669</v>
      </c>
      <c r="C300" s="2" t="s">
        <v>253</v>
      </c>
      <c r="E300" s="2" t="s">
        <v>434</v>
      </c>
      <c r="F300" s="2" t="s">
        <v>438</v>
      </c>
      <c r="G300" s="2" t="s">
        <v>282</v>
      </c>
      <c r="H300" s="2" t="s">
        <v>292</v>
      </c>
      <c r="I300" s="2" t="s">
        <v>34</v>
      </c>
      <c r="J300" s="2" t="s">
        <v>55</v>
      </c>
      <c r="L300" s="3">
        <v>500</v>
      </c>
      <c r="M300" s="3">
        <v>80</v>
      </c>
      <c r="N300" s="2">
        <v>131</v>
      </c>
      <c r="O300" s="2">
        <v>67</v>
      </c>
      <c r="P300" s="2">
        <v>7</v>
      </c>
      <c r="Q300" s="2">
        <v>4.0999999999999996</v>
      </c>
      <c r="R300" s="2">
        <v>3.6</v>
      </c>
      <c r="S300" s="2">
        <v>2.7</v>
      </c>
      <c r="T300" s="2">
        <v>0.7</v>
      </c>
      <c r="U300" s="2">
        <v>100</v>
      </c>
      <c r="W300" s="2">
        <v>370</v>
      </c>
      <c r="X300" s="2">
        <v>191.3398</v>
      </c>
      <c r="Y300" s="2">
        <v>7</v>
      </c>
      <c r="Z300" s="2">
        <v>0.7</v>
      </c>
      <c r="AC300" s="3">
        <v>145</v>
      </c>
      <c r="AE300" s="3">
        <v>41</v>
      </c>
      <c r="AF300" s="3">
        <v>2005</v>
      </c>
      <c r="AG300" s="3" t="s">
        <v>37</v>
      </c>
    </row>
    <row r="301" spans="1:33" x14ac:dyDescent="0.25">
      <c r="A301" s="2" t="s">
        <v>670</v>
      </c>
      <c r="B301" s="2" t="s">
        <v>670</v>
      </c>
      <c r="C301" s="2" t="s">
        <v>253</v>
      </c>
      <c r="E301" s="2" t="s">
        <v>434</v>
      </c>
      <c r="F301" s="2" t="s">
        <v>438</v>
      </c>
      <c r="G301" s="2" t="s">
        <v>282</v>
      </c>
      <c r="H301" s="2" t="s">
        <v>293</v>
      </c>
      <c r="I301" s="2" t="s">
        <v>34</v>
      </c>
      <c r="J301" s="2" t="s">
        <v>55</v>
      </c>
      <c r="L301" s="3">
        <v>500</v>
      </c>
      <c r="M301" s="3">
        <v>80</v>
      </c>
      <c r="N301" s="2">
        <v>187</v>
      </c>
      <c r="O301" s="2">
        <v>89</v>
      </c>
      <c r="P301" s="2">
        <v>20</v>
      </c>
      <c r="Q301" s="2">
        <v>4.0999999999999996</v>
      </c>
      <c r="R301" s="2">
        <v>3.6</v>
      </c>
      <c r="S301" s="2">
        <v>2.7</v>
      </c>
      <c r="T301" s="2">
        <v>2</v>
      </c>
      <c r="U301" s="2">
        <v>250</v>
      </c>
      <c r="W301" s="2">
        <v>800</v>
      </c>
      <c r="X301" s="2">
        <v>373.11680000000001</v>
      </c>
      <c r="Y301" s="2">
        <v>20</v>
      </c>
      <c r="Z301" s="2">
        <v>2</v>
      </c>
      <c r="AC301" s="3">
        <v>163</v>
      </c>
      <c r="AE301" s="3">
        <v>54</v>
      </c>
      <c r="AF301" s="3">
        <v>2005</v>
      </c>
      <c r="AG301" s="3" t="s">
        <v>37</v>
      </c>
    </row>
    <row r="302" spans="1:33" x14ac:dyDescent="0.25">
      <c r="A302" s="2" t="s">
        <v>671</v>
      </c>
      <c r="B302" s="2" t="s">
        <v>671</v>
      </c>
      <c r="C302" s="2" t="s">
        <v>253</v>
      </c>
      <c r="E302" s="2" t="s">
        <v>434</v>
      </c>
      <c r="F302" s="2" t="s">
        <v>438</v>
      </c>
      <c r="G302" s="2" t="s">
        <v>282</v>
      </c>
      <c r="H302" s="2" t="s">
        <v>294</v>
      </c>
      <c r="I302" s="2" t="s">
        <v>34</v>
      </c>
      <c r="J302" s="2" t="s">
        <v>55</v>
      </c>
      <c r="L302" s="3">
        <v>500</v>
      </c>
      <c r="M302" s="3">
        <v>80</v>
      </c>
      <c r="N302" s="2">
        <v>209</v>
      </c>
      <c r="O302" s="2">
        <v>97</v>
      </c>
      <c r="P302" s="2">
        <v>30</v>
      </c>
      <c r="Q302" s="2">
        <v>4.0999999999999996</v>
      </c>
      <c r="R302" s="2">
        <v>3.6</v>
      </c>
      <c r="S302" s="2">
        <v>2.7</v>
      </c>
      <c r="T302" s="2">
        <v>3</v>
      </c>
      <c r="U302" s="2">
        <v>300</v>
      </c>
      <c r="W302" s="2">
        <v>1100</v>
      </c>
      <c r="X302" s="2">
        <v>508.17129999999997</v>
      </c>
      <c r="Y302" s="2">
        <v>30</v>
      </c>
      <c r="Z302" s="2">
        <v>3</v>
      </c>
      <c r="AC302" s="3">
        <v>222</v>
      </c>
      <c r="AE302" s="3">
        <v>54</v>
      </c>
      <c r="AF302" s="3">
        <v>2005</v>
      </c>
      <c r="AG302" s="3" t="s">
        <v>37</v>
      </c>
    </row>
    <row r="303" spans="1:33" x14ac:dyDescent="0.25">
      <c r="A303" s="2" t="s">
        <v>646</v>
      </c>
      <c r="B303" s="2" t="s">
        <v>646</v>
      </c>
      <c r="C303" s="2" t="s">
        <v>254</v>
      </c>
      <c r="E303" s="2" t="s">
        <v>434</v>
      </c>
      <c r="F303" s="2" t="s">
        <v>295</v>
      </c>
      <c r="G303" s="2" t="s">
        <v>36</v>
      </c>
      <c r="H303" t="s">
        <v>296</v>
      </c>
      <c r="I303" s="2" t="s">
        <v>34</v>
      </c>
      <c r="J303" s="2" t="s">
        <v>36</v>
      </c>
      <c r="L303" s="3">
        <v>3000</v>
      </c>
      <c r="M303" s="3">
        <v>80</v>
      </c>
      <c r="N303" s="2">
        <v>296</v>
      </c>
      <c r="O303" s="2">
        <v>142</v>
      </c>
      <c r="P303" s="2">
        <v>15</v>
      </c>
      <c r="Q303" s="2">
        <v>4.2</v>
      </c>
      <c r="R303" s="2">
        <v>3.6</v>
      </c>
      <c r="S303" s="2">
        <v>2.7</v>
      </c>
      <c r="T303" s="2">
        <v>15</v>
      </c>
      <c r="U303" s="2">
        <v>15</v>
      </c>
      <c r="W303" s="2">
        <v>380</v>
      </c>
      <c r="X303" s="2">
        <v>180.4631</v>
      </c>
      <c r="Y303" s="2">
        <v>15</v>
      </c>
      <c r="Z303" s="2">
        <v>1.5</v>
      </c>
      <c r="AB303" s="13">
        <v>88.3</v>
      </c>
      <c r="AC303" s="3">
        <v>37.5</v>
      </c>
      <c r="AD303" s="3">
        <v>54.5</v>
      </c>
      <c r="AE303" s="25"/>
      <c r="AG303" s="3" t="s">
        <v>37</v>
      </c>
    </row>
    <row r="304" spans="1:33" x14ac:dyDescent="0.25">
      <c r="A304" s="20" t="s">
        <v>564</v>
      </c>
      <c r="B304" s="20" t="s">
        <v>564</v>
      </c>
      <c r="C304" s="2" t="s">
        <v>267</v>
      </c>
      <c r="E304" s="2" t="s">
        <v>436</v>
      </c>
      <c r="F304" s="2" t="s">
        <v>41</v>
      </c>
      <c r="G304" s="2" t="s">
        <v>282</v>
      </c>
      <c r="H304" t="s">
        <v>407</v>
      </c>
      <c r="I304" s="2" t="s">
        <v>34</v>
      </c>
      <c r="J304" s="2" t="s">
        <v>55</v>
      </c>
      <c r="L304" s="3">
        <v>1000</v>
      </c>
      <c r="M304" s="3">
        <v>80</v>
      </c>
      <c r="P304" s="2">
        <v>5.4</v>
      </c>
      <c r="Q304" s="2">
        <v>3.7</v>
      </c>
      <c r="R304" s="2">
        <v>3.2</v>
      </c>
      <c r="S304" s="2">
        <v>2</v>
      </c>
      <c r="T304" s="2">
        <v>1.08</v>
      </c>
      <c r="U304" s="2">
        <v>5.4</v>
      </c>
      <c r="W304" s="2">
        <v>143</v>
      </c>
      <c r="X304" s="2">
        <v>58.966799999999999</v>
      </c>
      <c r="Y304" s="2">
        <v>5.4</v>
      </c>
      <c r="Z304" s="2">
        <v>1.08</v>
      </c>
      <c r="AC304" s="3">
        <v>72</v>
      </c>
      <c r="AE304" s="25">
        <v>32.299999999999997</v>
      </c>
      <c r="AF304" s="3">
        <v>2012</v>
      </c>
      <c r="AG304" s="3" t="s">
        <v>37</v>
      </c>
    </row>
    <row r="305" spans="1:33" x14ac:dyDescent="0.25">
      <c r="A305" s="2" t="s">
        <v>625</v>
      </c>
      <c r="B305" s="2" t="s">
        <v>625</v>
      </c>
      <c r="C305" s="2" t="s">
        <v>275</v>
      </c>
      <c r="E305" s="2" t="s">
        <v>434</v>
      </c>
      <c r="F305" s="2" t="s">
        <v>56</v>
      </c>
      <c r="G305" s="2" t="s">
        <v>282</v>
      </c>
      <c r="H305" s="2" t="s">
        <v>408</v>
      </c>
      <c r="I305" s="2" t="s">
        <v>34</v>
      </c>
      <c r="J305" s="2" t="s">
        <v>55</v>
      </c>
      <c r="L305" s="3">
        <v>400</v>
      </c>
      <c r="M305" s="3">
        <v>80</v>
      </c>
      <c r="P305" s="2">
        <v>3.5</v>
      </c>
      <c r="Q305" s="2">
        <v>4.2</v>
      </c>
      <c r="R305" s="2">
        <v>3.63</v>
      </c>
      <c r="S305" s="2">
        <v>2.5</v>
      </c>
      <c r="T305" s="2">
        <v>0.68</v>
      </c>
      <c r="U305" s="2">
        <v>10</v>
      </c>
      <c r="V305" s="14">
        <v>1</v>
      </c>
      <c r="W305" s="2">
        <v>49</v>
      </c>
      <c r="X305" s="2">
        <v>17.274999999999999</v>
      </c>
      <c r="Y305" s="2">
        <v>3.4</v>
      </c>
      <c r="Z305" s="2">
        <v>1.7</v>
      </c>
      <c r="AA305" s="14">
        <v>0.5</v>
      </c>
      <c r="AB305" s="26"/>
      <c r="AC305" s="3">
        <v>65</v>
      </c>
      <c r="AD305" s="25"/>
      <c r="AE305" s="3">
        <v>18.399999999999999</v>
      </c>
      <c r="AF305" s="3">
        <v>2014</v>
      </c>
      <c r="AG305" s="3" t="s">
        <v>37</v>
      </c>
    </row>
    <row r="306" spans="1:33" x14ac:dyDescent="0.25">
      <c r="A306" s="2" t="s">
        <v>672</v>
      </c>
      <c r="B306" s="2" t="s">
        <v>672</v>
      </c>
      <c r="C306" s="2" t="s">
        <v>253</v>
      </c>
      <c r="E306" s="2" t="s">
        <v>434</v>
      </c>
      <c r="F306" s="2" t="s">
        <v>438</v>
      </c>
      <c r="G306" s="2" t="s">
        <v>36</v>
      </c>
      <c r="H306" s="2" t="s">
        <v>409</v>
      </c>
      <c r="I306" s="2" t="s">
        <v>34</v>
      </c>
      <c r="J306" s="2" t="s">
        <v>36</v>
      </c>
      <c r="L306" s="3">
        <v>1500</v>
      </c>
      <c r="M306" s="3">
        <v>80</v>
      </c>
      <c r="N306" s="2">
        <v>246</v>
      </c>
      <c r="O306" s="2">
        <v>150</v>
      </c>
      <c r="P306" s="2">
        <v>4</v>
      </c>
      <c r="Q306" s="2">
        <v>4.2</v>
      </c>
      <c r="R306" s="2">
        <v>3.65</v>
      </c>
      <c r="S306" s="2">
        <v>2.7</v>
      </c>
      <c r="T306" s="2">
        <v>0.8</v>
      </c>
      <c r="U306" s="2">
        <v>8</v>
      </c>
      <c r="V306" s="14">
        <v>0.5</v>
      </c>
      <c r="W306" s="2">
        <v>97</v>
      </c>
      <c r="X306" s="2">
        <v>56.5779</v>
      </c>
      <c r="Y306" s="2">
        <v>4</v>
      </c>
      <c r="Z306" s="2">
        <v>2</v>
      </c>
      <c r="AA306" s="14">
        <v>0.5</v>
      </c>
      <c r="AB306" s="13">
        <v>68.5</v>
      </c>
      <c r="AC306" s="3">
        <v>18.649999999999999</v>
      </c>
      <c r="AD306" s="3">
        <v>45.3</v>
      </c>
      <c r="AF306" s="3">
        <v>2019</v>
      </c>
      <c r="AG306" s="3" t="s">
        <v>37</v>
      </c>
    </row>
    <row r="307" spans="1:33" x14ac:dyDescent="0.25">
      <c r="A307" s="2" t="s">
        <v>673</v>
      </c>
      <c r="B307" s="2" t="s">
        <v>673</v>
      </c>
      <c r="C307" s="2" t="s">
        <v>253</v>
      </c>
      <c r="E307" s="2" t="s">
        <v>434</v>
      </c>
      <c r="F307" s="2" t="s">
        <v>438</v>
      </c>
      <c r="G307" s="2" t="s">
        <v>36</v>
      </c>
      <c r="H307" s="2" t="s">
        <v>410</v>
      </c>
      <c r="I307" s="2" t="s">
        <v>34</v>
      </c>
      <c r="J307" s="2" t="s">
        <v>36</v>
      </c>
      <c r="L307" s="3">
        <v>1500</v>
      </c>
      <c r="M307" s="3">
        <v>80</v>
      </c>
      <c r="N307" s="2">
        <v>264</v>
      </c>
      <c r="O307" s="2">
        <v>150</v>
      </c>
      <c r="P307" s="2">
        <v>5.6</v>
      </c>
      <c r="Q307" s="2">
        <v>4.0999999999999996</v>
      </c>
      <c r="R307" s="2">
        <v>3.65</v>
      </c>
      <c r="S307" s="2">
        <v>2.5</v>
      </c>
      <c r="T307" s="2">
        <v>1.18</v>
      </c>
      <c r="U307" s="2">
        <v>11</v>
      </c>
      <c r="V307" s="14">
        <v>0.5</v>
      </c>
      <c r="W307" s="2">
        <v>136</v>
      </c>
      <c r="X307" s="2">
        <v>77.308099999999996</v>
      </c>
      <c r="Y307" s="2">
        <v>5.6</v>
      </c>
      <c r="Z307" s="2">
        <v>1.18</v>
      </c>
      <c r="AA307" s="14">
        <v>0.5</v>
      </c>
      <c r="AB307" s="13">
        <v>68.7</v>
      </c>
      <c r="AC307" s="3">
        <v>18.600000000000001</v>
      </c>
      <c r="AD307" s="3">
        <v>60.5</v>
      </c>
      <c r="AE307" s="25"/>
      <c r="AF307" s="3">
        <v>2019</v>
      </c>
      <c r="AG307" s="3" t="s">
        <v>37</v>
      </c>
    </row>
    <row r="308" spans="1:33" x14ac:dyDescent="0.25">
      <c r="A308" s="2" t="s">
        <v>492</v>
      </c>
      <c r="B308" s="2" t="s">
        <v>844</v>
      </c>
      <c r="C308" s="2" t="s">
        <v>264</v>
      </c>
      <c r="E308" s="2" t="s">
        <v>434</v>
      </c>
      <c r="F308" s="2" t="s">
        <v>194</v>
      </c>
      <c r="G308" s="2" t="s">
        <v>282</v>
      </c>
      <c r="H308" s="2" t="s">
        <v>411</v>
      </c>
      <c r="I308" s="2" t="s">
        <v>34</v>
      </c>
      <c r="J308" s="2" t="s">
        <v>55</v>
      </c>
      <c r="L308" s="3">
        <v>1000</v>
      </c>
      <c r="M308" s="3">
        <v>80</v>
      </c>
      <c r="P308" s="2">
        <v>10</v>
      </c>
      <c r="Q308" s="2">
        <v>4.2</v>
      </c>
      <c r="R308" s="2">
        <v>3.6</v>
      </c>
      <c r="S308" s="2">
        <v>3</v>
      </c>
      <c r="T308" s="2">
        <v>1.5</v>
      </c>
      <c r="U308" s="2">
        <v>50</v>
      </c>
      <c r="V308" s="14">
        <v>0.2</v>
      </c>
      <c r="W308" s="2">
        <v>320</v>
      </c>
      <c r="X308" s="2">
        <v>130.67420000000001</v>
      </c>
      <c r="Y308" s="2">
        <v>20</v>
      </c>
      <c r="Z308" s="2">
        <v>5</v>
      </c>
      <c r="AA308" s="14">
        <v>0.2</v>
      </c>
      <c r="AC308" s="3">
        <v>144</v>
      </c>
      <c r="AE308" s="25">
        <v>34</v>
      </c>
      <c r="AF308" s="3">
        <v>2011</v>
      </c>
      <c r="AG308" s="3" t="s">
        <v>37</v>
      </c>
    </row>
    <row r="309" spans="1:33" x14ac:dyDescent="0.25">
      <c r="A309" s="2" t="s">
        <v>493</v>
      </c>
      <c r="B309" s="2" t="s">
        <v>844</v>
      </c>
      <c r="C309" s="2" t="s">
        <v>264</v>
      </c>
      <c r="E309" s="2" t="s">
        <v>434</v>
      </c>
      <c r="F309" s="2" t="s">
        <v>194</v>
      </c>
      <c r="G309" s="2" t="s">
        <v>282</v>
      </c>
      <c r="H309" s="2" t="s">
        <v>411</v>
      </c>
      <c r="I309" s="2" t="s">
        <v>34</v>
      </c>
      <c r="J309" s="2" t="s">
        <v>55</v>
      </c>
      <c r="L309" s="3">
        <v>2000</v>
      </c>
      <c r="M309" s="3">
        <v>60</v>
      </c>
      <c r="P309" s="2">
        <v>10</v>
      </c>
      <c r="Q309" s="2">
        <v>4.2</v>
      </c>
      <c r="R309" s="2">
        <v>3.6</v>
      </c>
      <c r="S309" s="2">
        <v>3</v>
      </c>
      <c r="T309" s="2">
        <v>1.5</v>
      </c>
      <c r="U309" s="2">
        <v>50</v>
      </c>
      <c r="V309" s="14">
        <v>0.2</v>
      </c>
      <c r="W309" s="2">
        <v>320</v>
      </c>
      <c r="X309" s="2">
        <v>130.67420000000001</v>
      </c>
      <c r="Y309" s="2">
        <v>20</v>
      </c>
      <c r="Z309" s="2">
        <v>5</v>
      </c>
      <c r="AA309" s="14">
        <v>0.2</v>
      </c>
      <c r="AC309" s="3">
        <v>144</v>
      </c>
      <c r="AE309" s="25">
        <v>34</v>
      </c>
      <c r="AF309" s="3">
        <v>2011</v>
      </c>
      <c r="AG309" s="3" t="s">
        <v>37</v>
      </c>
    </row>
    <row r="310" spans="1:33" x14ac:dyDescent="0.25">
      <c r="A310" s="2" t="s">
        <v>626</v>
      </c>
      <c r="B310" s="2" t="s">
        <v>626</v>
      </c>
      <c r="C310" s="2" t="s">
        <v>275</v>
      </c>
      <c r="E310" s="2" t="s">
        <v>434</v>
      </c>
      <c r="F310" s="2" t="s">
        <v>56</v>
      </c>
      <c r="G310" s="2" t="s">
        <v>282</v>
      </c>
      <c r="H310" s="2" t="s">
        <v>412</v>
      </c>
      <c r="I310" s="2" t="s">
        <v>34</v>
      </c>
      <c r="J310" s="2" t="s">
        <v>55</v>
      </c>
      <c r="L310" s="3">
        <v>400</v>
      </c>
      <c r="M310" s="3">
        <v>80</v>
      </c>
      <c r="P310" s="2">
        <v>4.1500000000000004</v>
      </c>
      <c r="Q310" s="2">
        <v>4.2</v>
      </c>
      <c r="R310" s="2">
        <v>3.63</v>
      </c>
      <c r="S310" s="2">
        <v>2.5</v>
      </c>
      <c r="T310" s="2">
        <v>0.80400000000000005</v>
      </c>
      <c r="U310" s="2">
        <v>12</v>
      </c>
      <c r="V310" s="14">
        <v>1</v>
      </c>
      <c r="W310" s="2">
        <v>58</v>
      </c>
      <c r="X310" s="2">
        <v>21.6082</v>
      </c>
      <c r="Y310" s="2">
        <v>4.0199999999999996</v>
      </c>
      <c r="Z310" s="2">
        <v>2.0099999999999998</v>
      </c>
      <c r="AA310" s="14">
        <v>0.5</v>
      </c>
      <c r="AC310" s="3">
        <v>65.5</v>
      </c>
      <c r="AE310" s="25">
        <v>20.5</v>
      </c>
      <c r="AF310" s="3">
        <v>2015</v>
      </c>
      <c r="AG310" s="3" t="s">
        <v>37</v>
      </c>
    </row>
    <row r="311" spans="1:33" x14ac:dyDescent="0.25">
      <c r="A311" s="2" t="s">
        <v>719</v>
      </c>
      <c r="B311" s="2" t="s">
        <v>719</v>
      </c>
      <c r="C311" s="2" t="s">
        <v>276</v>
      </c>
      <c r="E311" s="2" t="s">
        <v>434</v>
      </c>
      <c r="F311" s="2" t="s">
        <v>56</v>
      </c>
      <c r="G311" s="2" t="s">
        <v>35</v>
      </c>
      <c r="H311" t="s">
        <v>413</v>
      </c>
      <c r="I311" s="2" t="s">
        <v>34</v>
      </c>
      <c r="J311" s="2" t="s">
        <v>36</v>
      </c>
      <c r="L311" s="3">
        <v>450</v>
      </c>
      <c r="M311" s="3">
        <v>80</v>
      </c>
      <c r="N311" s="2">
        <v>840</v>
      </c>
      <c r="O311" s="2">
        <v>350</v>
      </c>
      <c r="P311" s="2">
        <v>10.6</v>
      </c>
      <c r="Q311" s="2">
        <v>4.47</v>
      </c>
      <c r="R311" s="2">
        <v>3.65</v>
      </c>
      <c r="S311" s="2">
        <v>2.5</v>
      </c>
      <c r="T311" s="2">
        <v>2.12</v>
      </c>
      <c r="W311" s="2">
        <v>111</v>
      </c>
      <c r="X311" s="2">
        <v>46.4</v>
      </c>
      <c r="Z311" s="2">
        <v>2.12</v>
      </c>
      <c r="AB311" s="13">
        <v>145</v>
      </c>
      <c r="AC311" s="3">
        <v>5</v>
      </c>
      <c r="AD311" s="3">
        <v>64</v>
      </c>
      <c r="AE311" s="25"/>
      <c r="AF311" s="3">
        <v>2015</v>
      </c>
      <c r="AG311" s="3" t="s">
        <v>37</v>
      </c>
    </row>
    <row r="312" spans="1:33" x14ac:dyDescent="0.25">
      <c r="A312" s="2" t="s">
        <v>720</v>
      </c>
      <c r="B312" s="2" t="s">
        <v>720</v>
      </c>
      <c r="C312" s="2" t="s">
        <v>276</v>
      </c>
      <c r="E312" s="2" t="s">
        <v>434</v>
      </c>
      <c r="F312" s="2" t="s">
        <v>56</v>
      </c>
      <c r="G312" s="2" t="s">
        <v>35</v>
      </c>
      <c r="H312" t="s">
        <v>414</v>
      </c>
      <c r="I312" s="2" t="s">
        <v>34</v>
      </c>
      <c r="J312" s="2" t="s">
        <v>36</v>
      </c>
      <c r="L312" s="3">
        <v>1000</v>
      </c>
      <c r="M312" s="3">
        <v>80</v>
      </c>
      <c r="N312" s="2">
        <v>438</v>
      </c>
      <c r="O312" s="2">
        <v>234</v>
      </c>
      <c r="P312" s="2">
        <v>26.5</v>
      </c>
      <c r="Q312" s="2">
        <v>4.3499999999999996</v>
      </c>
      <c r="R312" s="2">
        <v>3.69</v>
      </c>
      <c r="S312" s="2">
        <v>2.2999999999999998</v>
      </c>
      <c r="T312" s="2">
        <v>8.8333333333333339</v>
      </c>
      <c r="U312" s="2">
        <v>26.5</v>
      </c>
      <c r="W312" s="2">
        <v>407</v>
      </c>
      <c r="X312" s="2">
        <v>222.75</v>
      </c>
      <c r="Y312" s="2">
        <v>26.5</v>
      </c>
      <c r="Z312" s="2">
        <v>8.8333333333333339</v>
      </c>
      <c r="AB312" s="13">
        <v>225</v>
      </c>
      <c r="AC312" s="3">
        <v>6</v>
      </c>
      <c r="AD312" s="3">
        <v>165</v>
      </c>
      <c r="AF312" s="3">
        <v>2015</v>
      </c>
      <c r="AG312" s="3" t="s">
        <v>37</v>
      </c>
    </row>
    <row r="313" spans="1:33" x14ac:dyDescent="0.25">
      <c r="A313" s="2" t="s">
        <v>699</v>
      </c>
      <c r="B313" s="2" t="s">
        <v>699</v>
      </c>
      <c r="C313" s="2" t="s">
        <v>95</v>
      </c>
      <c r="E313" s="2" t="s">
        <v>434</v>
      </c>
      <c r="F313" s="2" t="s">
        <v>194</v>
      </c>
      <c r="G313" s="2" t="s">
        <v>282</v>
      </c>
      <c r="H313" s="2" t="s">
        <v>415</v>
      </c>
      <c r="I313" s="2" t="s">
        <v>34</v>
      </c>
      <c r="J313" s="2" t="s">
        <v>55</v>
      </c>
      <c r="L313" s="3">
        <v>1000</v>
      </c>
      <c r="M313" s="3">
        <v>70</v>
      </c>
      <c r="P313" s="2">
        <v>5</v>
      </c>
      <c r="Q313" s="2">
        <v>4.2</v>
      </c>
      <c r="R313" s="2">
        <v>3.6</v>
      </c>
      <c r="S313" s="2">
        <v>2.75</v>
      </c>
      <c r="T313" s="2">
        <v>1</v>
      </c>
      <c r="U313" s="2">
        <v>10</v>
      </c>
      <c r="W313" s="2">
        <v>70</v>
      </c>
      <c r="X313" s="2">
        <v>26.208100000000002</v>
      </c>
      <c r="Y313" s="2">
        <v>1.5</v>
      </c>
      <c r="Z313" s="2">
        <v>1</v>
      </c>
      <c r="AC313" s="3">
        <v>70.900000000000006</v>
      </c>
      <c r="AE313" s="25">
        <v>21.7</v>
      </c>
      <c r="AF313" s="3">
        <v>2017</v>
      </c>
      <c r="AG313" s="3" t="s">
        <v>37</v>
      </c>
    </row>
    <row r="314" spans="1:33" x14ac:dyDescent="0.25">
      <c r="A314" s="2" t="s">
        <v>700</v>
      </c>
      <c r="B314" s="2" t="s">
        <v>700</v>
      </c>
      <c r="C314" s="2" t="s">
        <v>95</v>
      </c>
      <c r="E314" s="2" t="s">
        <v>434</v>
      </c>
      <c r="F314" s="2" t="s">
        <v>194</v>
      </c>
      <c r="G314" s="2" t="s">
        <v>282</v>
      </c>
      <c r="H314" s="2" t="s">
        <v>416</v>
      </c>
      <c r="I314" s="2" t="s">
        <v>34</v>
      </c>
      <c r="J314" s="2" t="s">
        <v>55</v>
      </c>
      <c r="L314" s="3">
        <v>1000</v>
      </c>
      <c r="M314" s="3">
        <v>80</v>
      </c>
      <c r="N314" s="2">
        <v>618</v>
      </c>
      <c r="O314" s="2">
        <v>230</v>
      </c>
      <c r="P314" s="2">
        <v>4.5</v>
      </c>
      <c r="Q314" s="2">
        <v>4.2</v>
      </c>
      <c r="R314" s="2">
        <v>3.6</v>
      </c>
      <c r="S314" s="2">
        <v>2.5</v>
      </c>
      <c r="T314" s="2">
        <v>4.5</v>
      </c>
      <c r="U314" s="2">
        <v>13.5</v>
      </c>
      <c r="W314" s="2">
        <v>70</v>
      </c>
      <c r="X314" s="2">
        <v>26.768699999999999</v>
      </c>
      <c r="Y314" s="2">
        <v>5.4</v>
      </c>
      <c r="Z314" s="2">
        <v>2.25</v>
      </c>
      <c r="AC314" s="3">
        <v>71.099999999999994</v>
      </c>
      <c r="AE314" s="25">
        <v>21.9</v>
      </c>
      <c r="AF314" s="3">
        <v>2019</v>
      </c>
      <c r="AG314" s="3" t="s">
        <v>37</v>
      </c>
    </row>
    <row r="315" spans="1:33" x14ac:dyDescent="0.25">
      <c r="A315" s="2" t="s">
        <v>448</v>
      </c>
      <c r="B315" s="2" t="s">
        <v>448</v>
      </c>
      <c r="C315" s="2" t="s">
        <v>277</v>
      </c>
      <c r="E315" s="2" t="s">
        <v>437</v>
      </c>
      <c r="F315" s="2" t="s">
        <v>417</v>
      </c>
      <c r="G315" s="2" t="s">
        <v>35</v>
      </c>
      <c r="H315" s="2" t="s">
        <v>418</v>
      </c>
      <c r="I315" s="2" t="s">
        <v>34</v>
      </c>
      <c r="J315" s="2" t="s">
        <v>36</v>
      </c>
      <c r="L315" s="3">
        <v>150</v>
      </c>
      <c r="M315" s="3">
        <v>80</v>
      </c>
      <c r="P315" s="2">
        <v>3.6</v>
      </c>
      <c r="Q315" s="2">
        <v>4.3499999999999996</v>
      </c>
      <c r="R315" s="2">
        <v>3.6</v>
      </c>
      <c r="S315" s="2">
        <v>2.75</v>
      </c>
      <c r="T315" s="2">
        <v>0.51</v>
      </c>
      <c r="U315" s="2">
        <v>1.8</v>
      </c>
      <c r="V315" s="14">
        <v>0.2</v>
      </c>
      <c r="W315" s="2">
        <v>33</v>
      </c>
      <c r="X315" s="2">
        <v>12.375</v>
      </c>
      <c r="Y315" s="2">
        <v>1.8</v>
      </c>
      <c r="Z315" s="2">
        <v>0.51</v>
      </c>
      <c r="AA315" s="14">
        <v>0.2</v>
      </c>
      <c r="AB315" s="13">
        <v>55</v>
      </c>
      <c r="AC315" s="3">
        <v>4.5</v>
      </c>
      <c r="AD315" s="3">
        <v>50</v>
      </c>
      <c r="AE315" s="25"/>
      <c r="AF315" s="3">
        <v>2018</v>
      </c>
      <c r="AG315" s="3" t="s">
        <v>37</v>
      </c>
    </row>
    <row r="316" spans="1:33" x14ac:dyDescent="0.25">
      <c r="A316" s="2" t="s">
        <v>449</v>
      </c>
      <c r="B316" s="2" t="s">
        <v>449</v>
      </c>
      <c r="C316" s="2" t="s">
        <v>277</v>
      </c>
      <c r="E316" s="2" t="s">
        <v>434</v>
      </c>
      <c r="F316" s="2" t="s">
        <v>438</v>
      </c>
      <c r="G316" s="2" t="s">
        <v>35</v>
      </c>
      <c r="H316" s="2" t="s">
        <v>419</v>
      </c>
      <c r="I316" s="2" t="s">
        <v>34</v>
      </c>
      <c r="J316" s="2" t="s">
        <v>36</v>
      </c>
      <c r="L316" s="3">
        <v>500</v>
      </c>
      <c r="M316" s="3">
        <v>80</v>
      </c>
      <c r="P316" s="2">
        <v>5</v>
      </c>
      <c r="Q316" s="2">
        <v>4.4000000000000004</v>
      </c>
      <c r="R316" s="2">
        <v>3.85</v>
      </c>
      <c r="S316" s="2">
        <v>3</v>
      </c>
      <c r="T316" s="2">
        <v>0.98</v>
      </c>
      <c r="U316" s="2">
        <v>5</v>
      </c>
      <c r="V316" s="14">
        <v>0.5</v>
      </c>
      <c r="W316" s="2">
        <v>65</v>
      </c>
      <c r="X316" s="2">
        <v>27.1889</v>
      </c>
      <c r="Y316" s="2">
        <v>2.4500000000000002</v>
      </c>
      <c r="Z316" s="2">
        <v>1</v>
      </c>
      <c r="AA316" s="14">
        <v>0.5</v>
      </c>
      <c r="AB316" s="13">
        <v>96.5</v>
      </c>
      <c r="AC316" s="3">
        <v>4.9000000000000004</v>
      </c>
      <c r="AD316" s="3">
        <v>57.5</v>
      </c>
      <c r="AE316" s="25"/>
      <c r="AF316" s="3">
        <v>2016</v>
      </c>
      <c r="AG316" s="3" t="s">
        <v>37</v>
      </c>
    </row>
    <row r="317" spans="1:33" x14ac:dyDescent="0.25">
      <c r="A317" s="2" t="s">
        <v>565</v>
      </c>
      <c r="B317" s="2" t="s">
        <v>565</v>
      </c>
      <c r="C317" s="2" t="s">
        <v>278</v>
      </c>
      <c r="G317" s="2" t="s">
        <v>35</v>
      </c>
      <c r="H317" s="2" t="s">
        <v>420</v>
      </c>
      <c r="I317" s="2" t="s">
        <v>34</v>
      </c>
      <c r="J317" s="2" t="s">
        <v>36</v>
      </c>
      <c r="L317" s="3">
        <v>500</v>
      </c>
      <c r="M317" s="3">
        <v>80</v>
      </c>
      <c r="P317" s="2">
        <v>5.15</v>
      </c>
      <c r="Q317" s="2">
        <v>4.3499999999999996</v>
      </c>
      <c r="R317" s="2">
        <v>3.8</v>
      </c>
      <c r="S317" s="2">
        <v>3</v>
      </c>
      <c r="T317" s="2">
        <v>1</v>
      </c>
      <c r="U317" s="2">
        <v>2.5</v>
      </c>
      <c r="W317" s="2">
        <v>105</v>
      </c>
      <c r="X317" s="2">
        <v>37.8232</v>
      </c>
      <c r="Y317" s="2">
        <v>2.5</v>
      </c>
      <c r="Z317" s="2">
        <v>1</v>
      </c>
      <c r="AB317" s="13">
        <v>96.5</v>
      </c>
      <c r="AC317" s="3">
        <v>6.7</v>
      </c>
      <c r="AD317" s="3">
        <v>58.5</v>
      </c>
      <c r="AE317" s="25"/>
      <c r="AG317" s="3" t="s">
        <v>37</v>
      </c>
    </row>
    <row r="318" spans="1:33" x14ac:dyDescent="0.25">
      <c r="A318" s="2" t="s">
        <v>462</v>
      </c>
      <c r="B318" s="2" t="s">
        <v>462</v>
      </c>
      <c r="C318" s="2" t="s">
        <v>441</v>
      </c>
      <c r="E318" s="2" t="s">
        <v>434</v>
      </c>
      <c r="F318" s="2" t="s">
        <v>194</v>
      </c>
      <c r="G318" s="2" t="s">
        <v>282</v>
      </c>
      <c r="H318" s="2" t="s">
        <v>421</v>
      </c>
      <c r="I318" s="2" t="s">
        <v>34</v>
      </c>
      <c r="J318" s="2" t="s">
        <v>55</v>
      </c>
      <c r="L318" s="3">
        <v>1000</v>
      </c>
      <c r="M318" s="3">
        <v>80</v>
      </c>
      <c r="P318" s="2">
        <v>4</v>
      </c>
      <c r="Q318" s="2">
        <v>4.2</v>
      </c>
      <c r="R318" s="2">
        <v>3.6</v>
      </c>
      <c r="S318" s="2">
        <v>2.5</v>
      </c>
      <c r="T318" s="2">
        <v>0.8</v>
      </c>
      <c r="U318" s="2">
        <v>35</v>
      </c>
      <c r="V318" s="14">
        <v>1</v>
      </c>
      <c r="W318" s="2">
        <v>70</v>
      </c>
      <c r="X318" s="2">
        <v>24.849399999999999</v>
      </c>
      <c r="Y318" s="2">
        <v>6</v>
      </c>
      <c r="Z318" s="2">
        <v>2</v>
      </c>
      <c r="AA318" s="14">
        <v>1</v>
      </c>
      <c r="AC318" s="3">
        <v>70.3</v>
      </c>
      <c r="AE318" s="25">
        <v>21.22</v>
      </c>
      <c r="AG318" s="3" t="s">
        <v>37</v>
      </c>
    </row>
    <row r="319" spans="1:33" x14ac:dyDescent="0.25">
      <c r="A319" s="2" t="s">
        <v>463</v>
      </c>
      <c r="B319" s="2" t="s">
        <v>463</v>
      </c>
      <c r="C319" s="2" t="s">
        <v>441</v>
      </c>
      <c r="E319" s="2" t="s">
        <v>434</v>
      </c>
      <c r="F319" s="2" t="s">
        <v>194</v>
      </c>
      <c r="G319" s="2" t="s">
        <v>282</v>
      </c>
      <c r="H319" s="2" t="s">
        <v>422</v>
      </c>
      <c r="I319" s="2" t="s">
        <v>34</v>
      </c>
      <c r="J319" s="2" t="s">
        <v>55</v>
      </c>
      <c r="L319" s="3">
        <v>250</v>
      </c>
      <c r="M319" s="3">
        <v>85</v>
      </c>
      <c r="P319" s="2">
        <v>4.16</v>
      </c>
      <c r="Q319" s="2">
        <v>4.2</v>
      </c>
      <c r="R319" s="2">
        <v>3.6</v>
      </c>
      <c r="S319" s="2">
        <v>2</v>
      </c>
      <c r="T319" s="2">
        <v>0.83199999999999996</v>
      </c>
      <c r="U319" s="2">
        <v>35</v>
      </c>
      <c r="V319" s="14">
        <v>1</v>
      </c>
      <c r="W319" s="2">
        <v>72</v>
      </c>
      <c r="X319" s="2">
        <v>24.975899999999999</v>
      </c>
      <c r="Y319" s="2">
        <v>6</v>
      </c>
      <c r="Z319" s="2">
        <v>2</v>
      </c>
      <c r="AA319" s="14">
        <v>1</v>
      </c>
      <c r="AC319" s="3">
        <v>69.8</v>
      </c>
      <c r="AE319" s="25">
        <v>21.35</v>
      </c>
      <c r="AG319" s="3" t="s">
        <v>37</v>
      </c>
    </row>
    <row r="320" spans="1:33" x14ac:dyDescent="0.25">
      <c r="A320" s="2" t="s">
        <v>464</v>
      </c>
      <c r="B320" s="2" t="s">
        <v>464</v>
      </c>
      <c r="C320" s="2" t="s">
        <v>441</v>
      </c>
      <c r="E320" s="2" t="s">
        <v>434</v>
      </c>
      <c r="F320" s="2" t="s">
        <v>194</v>
      </c>
      <c r="G320" s="2" t="s">
        <v>282</v>
      </c>
      <c r="H320" s="2" t="s">
        <v>423</v>
      </c>
      <c r="I320" s="2" t="s">
        <v>34</v>
      </c>
      <c r="J320" s="2" t="s">
        <v>55</v>
      </c>
      <c r="L320" s="3">
        <v>350</v>
      </c>
      <c r="M320" s="3">
        <v>70</v>
      </c>
      <c r="O320" s="2">
        <v>267.39999999999998</v>
      </c>
      <c r="P320" s="2">
        <v>5.2</v>
      </c>
      <c r="Q320" s="2">
        <v>4.2</v>
      </c>
      <c r="R320" s="2">
        <v>3.6</v>
      </c>
      <c r="S320" s="2">
        <v>2.5</v>
      </c>
      <c r="T320" s="2">
        <v>1.05</v>
      </c>
      <c r="U320" s="2">
        <v>8</v>
      </c>
      <c r="V320" s="14">
        <v>1</v>
      </c>
      <c r="W320" s="2">
        <v>70</v>
      </c>
      <c r="X320" s="2">
        <v>24.975899999999999</v>
      </c>
      <c r="Y320" s="2">
        <v>4</v>
      </c>
      <c r="Z320" s="2">
        <v>1.05</v>
      </c>
      <c r="AA320" s="14">
        <v>1</v>
      </c>
      <c r="AC320" s="3">
        <v>69.8</v>
      </c>
      <c r="AE320" s="25">
        <v>21.35</v>
      </c>
      <c r="AF320" s="3">
        <v>2017</v>
      </c>
      <c r="AG320" s="3" t="s">
        <v>37</v>
      </c>
    </row>
    <row r="321" spans="1:38" x14ac:dyDescent="0.25">
      <c r="A321" s="2" t="s">
        <v>465</v>
      </c>
      <c r="B321" s="2" t="s">
        <v>465</v>
      </c>
      <c r="C321" s="2" t="s">
        <v>441</v>
      </c>
      <c r="E321" s="2" t="s">
        <v>434</v>
      </c>
      <c r="F321" s="2" t="s">
        <v>194</v>
      </c>
      <c r="G321" s="2" t="s">
        <v>282</v>
      </c>
      <c r="H321" s="2" t="s">
        <v>424</v>
      </c>
      <c r="I321" s="2" t="s">
        <v>34</v>
      </c>
      <c r="J321" s="2" t="s">
        <v>55</v>
      </c>
      <c r="L321" s="3">
        <v>350</v>
      </c>
      <c r="M321" s="3">
        <v>70</v>
      </c>
      <c r="P321" s="2">
        <v>5.2</v>
      </c>
      <c r="Q321" s="2">
        <v>4.2</v>
      </c>
      <c r="R321" s="2">
        <v>3.6</v>
      </c>
      <c r="S321" s="2">
        <v>2.5</v>
      </c>
      <c r="T321" s="2">
        <v>1.05</v>
      </c>
      <c r="U321" s="2">
        <v>8</v>
      </c>
      <c r="V321" s="14">
        <v>1</v>
      </c>
      <c r="W321" s="2">
        <v>70</v>
      </c>
      <c r="X321" s="2">
        <v>24.975899999999999</v>
      </c>
      <c r="Y321" s="2">
        <v>4</v>
      </c>
      <c r="Z321" s="2">
        <v>1.05</v>
      </c>
      <c r="AA321" s="14">
        <v>1</v>
      </c>
      <c r="AC321" s="3">
        <v>69.8</v>
      </c>
      <c r="AE321" s="25">
        <v>21.35</v>
      </c>
      <c r="AF321" s="3">
        <v>2017</v>
      </c>
      <c r="AG321" s="3" t="s">
        <v>37</v>
      </c>
    </row>
    <row r="322" spans="1:38" x14ac:dyDescent="0.25">
      <c r="A322" s="2" t="s">
        <v>632</v>
      </c>
      <c r="B322" s="2" t="s">
        <v>632</v>
      </c>
      <c r="C322" s="2" t="s">
        <v>279</v>
      </c>
      <c r="E322" s="2" t="s">
        <v>434</v>
      </c>
      <c r="F322" s="2" t="s">
        <v>194</v>
      </c>
      <c r="G322" s="2" t="s">
        <v>282</v>
      </c>
      <c r="H322" s="2" t="s">
        <v>425</v>
      </c>
      <c r="I322" s="2" t="s">
        <v>34</v>
      </c>
      <c r="J322" s="2" t="s">
        <v>55</v>
      </c>
      <c r="L322" s="3">
        <v>500</v>
      </c>
      <c r="M322" s="3">
        <v>80</v>
      </c>
      <c r="N322" s="2">
        <v>578</v>
      </c>
      <c r="P322" s="2">
        <v>4</v>
      </c>
      <c r="Q322" s="2">
        <v>4.2</v>
      </c>
      <c r="R322" s="2">
        <v>3.6</v>
      </c>
      <c r="S322" s="2">
        <v>2</v>
      </c>
      <c r="T322" s="2">
        <v>0.8</v>
      </c>
      <c r="U322" s="2">
        <v>40</v>
      </c>
      <c r="V322" s="14">
        <v>2.5</v>
      </c>
      <c r="W322" s="2">
        <v>72.7</v>
      </c>
      <c r="X322" s="2">
        <v>25.518899999999999</v>
      </c>
      <c r="Y322" s="2">
        <v>9</v>
      </c>
      <c r="Z322" s="2">
        <v>3</v>
      </c>
      <c r="AA322" s="14">
        <v>1</v>
      </c>
      <c r="AC322" s="3">
        <v>70</v>
      </c>
      <c r="AE322" s="25">
        <v>21.55</v>
      </c>
      <c r="AF322" s="3">
        <v>2021</v>
      </c>
      <c r="AG322" s="3" t="s">
        <v>37</v>
      </c>
    </row>
    <row r="323" spans="1:38" x14ac:dyDescent="0.25">
      <c r="A323" s="2" t="s">
        <v>479</v>
      </c>
      <c r="B323" s="2" t="s">
        <v>479</v>
      </c>
      <c r="C323" s="2" t="s">
        <v>280</v>
      </c>
      <c r="F323" s="2" t="s">
        <v>438</v>
      </c>
      <c r="G323" s="2" t="s">
        <v>282</v>
      </c>
      <c r="H323" s="2" t="s">
        <v>426</v>
      </c>
      <c r="I323" s="2" t="s">
        <v>34</v>
      </c>
      <c r="J323" s="2" t="s">
        <v>55</v>
      </c>
      <c r="L323" s="3">
        <v>500</v>
      </c>
      <c r="M323" s="3">
        <v>80</v>
      </c>
      <c r="P323" s="2">
        <v>4</v>
      </c>
      <c r="Q323" s="2">
        <v>4.2</v>
      </c>
      <c r="R323" s="2">
        <v>3.7</v>
      </c>
      <c r="S323" s="2">
        <v>2.75</v>
      </c>
      <c r="T323" s="2">
        <v>0.8</v>
      </c>
      <c r="U323" s="2">
        <v>12</v>
      </c>
      <c r="V323" s="14">
        <v>0.5</v>
      </c>
      <c r="W323" s="2">
        <v>68</v>
      </c>
      <c r="X323" s="2">
        <v>26.151700000000002</v>
      </c>
      <c r="Y323" s="2">
        <v>4</v>
      </c>
      <c r="Z323" s="2">
        <v>0.8</v>
      </c>
      <c r="AA323" s="14">
        <v>0.5</v>
      </c>
      <c r="AC323" s="3">
        <v>70.099999999999994</v>
      </c>
      <c r="AE323" s="25">
        <v>21.8</v>
      </c>
      <c r="AF323" s="3">
        <v>2018</v>
      </c>
      <c r="AG323" s="3" t="s">
        <v>37</v>
      </c>
    </row>
    <row r="324" spans="1:38" x14ac:dyDescent="0.25">
      <c r="A324" s="2" t="s">
        <v>713</v>
      </c>
      <c r="B324" s="2" t="s">
        <v>713</v>
      </c>
      <c r="C324" s="2" t="s">
        <v>281</v>
      </c>
      <c r="E324" s="2" t="s">
        <v>435</v>
      </c>
      <c r="F324" s="2" t="s">
        <v>45</v>
      </c>
      <c r="G324" s="2" t="s">
        <v>282</v>
      </c>
      <c r="H324" s="2" t="s">
        <v>427</v>
      </c>
      <c r="I324" s="2" t="s">
        <v>34</v>
      </c>
      <c r="J324" s="2" t="s">
        <v>55</v>
      </c>
      <c r="L324" s="3">
        <v>16000</v>
      </c>
      <c r="M324" s="3">
        <v>80</v>
      </c>
      <c r="P324" s="2">
        <v>40</v>
      </c>
      <c r="Q324" s="2">
        <v>2.7</v>
      </c>
      <c r="R324" s="2">
        <v>2.2999999999999998</v>
      </c>
      <c r="S324" s="2">
        <v>1.5</v>
      </c>
      <c r="T324" s="2">
        <v>40</v>
      </c>
      <c r="U324" s="2">
        <v>240</v>
      </c>
      <c r="V324" s="14">
        <v>1</v>
      </c>
      <c r="W324" s="2">
        <v>1250</v>
      </c>
      <c r="X324" s="2">
        <v>547.11360000000002</v>
      </c>
      <c r="Y324" s="2">
        <v>400</v>
      </c>
      <c r="Z324" s="2">
        <v>40</v>
      </c>
      <c r="AA324" s="14">
        <v>1</v>
      </c>
      <c r="AC324" s="3">
        <v>160</v>
      </c>
      <c r="AE324" s="25">
        <v>66</v>
      </c>
      <c r="AF324" s="3">
        <v>2016</v>
      </c>
      <c r="AG324" s="3" t="s">
        <v>37</v>
      </c>
    </row>
    <row r="325" spans="1:38" x14ac:dyDescent="0.25">
      <c r="A325" s="2" t="s">
        <v>714</v>
      </c>
      <c r="B325" s="2" t="s">
        <v>714</v>
      </c>
      <c r="C325" s="2" t="s">
        <v>281</v>
      </c>
      <c r="E325" s="2" t="s">
        <v>435</v>
      </c>
      <c r="F325" s="2" t="s">
        <v>45</v>
      </c>
      <c r="G325" s="2" t="s">
        <v>282</v>
      </c>
      <c r="H325" s="2" t="s">
        <v>428</v>
      </c>
      <c r="I325" s="2" t="s">
        <v>34</v>
      </c>
      <c r="J325" s="2" t="s">
        <v>55</v>
      </c>
      <c r="L325" s="3">
        <v>16000</v>
      </c>
      <c r="M325" s="3">
        <v>80</v>
      </c>
      <c r="P325" s="2">
        <v>36.200000000000003</v>
      </c>
      <c r="Q325" s="2">
        <v>2.7</v>
      </c>
      <c r="R325" s="2">
        <v>2.2999999999999998</v>
      </c>
      <c r="S325" s="2">
        <v>1.5</v>
      </c>
      <c r="T325" s="2">
        <v>35</v>
      </c>
      <c r="U325" s="2">
        <v>210</v>
      </c>
      <c r="V325" s="14">
        <v>1</v>
      </c>
      <c r="W325" s="2">
        <v>1220</v>
      </c>
      <c r="X325" s="2">
        <v>547.11360000000002</v>
      </c>
      <c r="Y325" s="2">
        <v>210</v>
      </c>
      <c r="Z325" s="2">
        <v>80</v>
      </c>
      <c r="AA325" s="14">
        <v>1</v>
      </c>
      <c r="AC325" s="3">
        <v>160</v>
      </c>
      <c r="AE325" s="25">
        <v>66</v>
      </c>
      <c r="AF325" s="3">
        <v>2016</v>
      </c>
      <c r="AG325" s="3" t="s">
        <v>37</v>
      </c>
    </row>
    <row r="326" spans="1:38" x14ac:dyDescent="0.25">
      <c r="A326" s="2" t="s">
        <v>677</v>
      </c>
      <c r="B326" s="2" t="s">
        <v>845</v>
      </c>
      <c r="C326" s="2" t="s">
        <v>158</v>
      </c>
      <c r="E326" s="2" t="s">
        <v>434</v>
      </c>
      <c r="F326" s="2" t="s">
        <v>56</v>
      </c>
      <c r="G326" s="2" t="s">
        <v>36</v>
      </c>
      <c r="H326" s="2" t="s">
        <v>170</v>
      </c>
      <c r="I326" s="2" t="s">
        <v>34</v>
      </c>
      <c r="J326" s="2" t="s">
        <v>36</v>
      </c>
      <c r="L326" s="3">
        <v>1500</v>
      </c>
      <c r="M326" s="3">
        <v>80</v>
      </c>
      <c r="N326" s="16">
        <f>R326*P326/(1.25*1.73*0.45)</f>
        <v>355.47334617854852</v>
      </c>
      <c r="O326" s="2">
        <v>165</v>
      </c>
      <c r="P326" s="2">
        <v>94</v>
      </c>
      <c r="Q326" s="2">
        <v>4.1500000000000004</v>
      </c>
      <c r="R326" s="2">
        <v>3.68</v>
      </c>
      <c r="S326" s="2">
        <v>2.7</v>
      </c>
      <c r="T326" s="2">
        <f>1/3*P326</f>
        <v>31.333333333333332</v>
      </c>
      <c r="U326" s="2">
        <v>150</v>
      </c>
      <c r="V326" s="14">
        <v>1</v>
      </c>
      <c r="W326" s="2">
        <v>2100</v>
      </c>
      <c r="X326" s="16">
        <f>12.5*17.3*4.5</f>
        <v>973.125</v>
      </c>
      <c r="Y326" s="2">
        <v>72</v>
      </c>
      <c r="Z326" s="2">
        <f>1/3*P326</f>
        <v>31.333333333333332</v>
      </c>
      <c r="AA326" s="14">
        <v>1</v>
      </c>
      <c r="AB326" s="2">
        <v>173</v>
      </c>
      <c r="AC326" s="3">
        <v>45</v>
      </c>
      <c r="AD326" s="3">
        <v>125</v>
      </c>
      <c r="AE326" s="6"/>
      <c r="AF326" s="3">
        <v>2015</v>
      </c>
      <c r="AG326" s="3" t="s">
        <v>75</v>
      </c>
      <c r="AI326" s="3" t="s">
        <v>168</v>
      </c>
      <c r="AK326" s="22"/>
      <c r="AL326" s="22" t="s">
        <v>168</v>
      </c>
    </row>
    <row r="327" spans="1:38" x14ac:dyDescent="0.25">
      <c r="A327" s="2" t="s">
        <v>678</v>
      </c>
      <c r="B327" s="2" t="s">
        <v>845</v>
      </c>
      <c r="C327" s="2" t="s">
        <v>158</v>
      </c>
      <c r="E327" s="2" t="s">
        <v>434</v>
      </c>
      <c r="F327" s="2" t="s">
        <v>56</v>
      </c>
      <c r="G327" s="2" t="s">
        <v>36</v>
      </c>
      <c r="H327" s="2" t="s">
        <v>170</v>
      </c>
      <c r="I327" s="2" t="s">
        <v>34</v>
      </c>
      <c r="J327" s="2" t="s">
        <v>36</v>
      </c>
      <c r="L327" s="3">
        <v>2500</v>
      </c>
      <c r="M327" s="3">
        <v>70</v>
      </c>
      <c r="N327" s="16">
        <f>R327*P327/(1.25*1.73*0.45)</f>
        <v>355.47334617854852</v>
      </c>
      <c r="O327" s="2">
        <v>165</v>
      </c>
      <c r="P327" s="2">
        <v>94</v>
      </c>
      <c r="Q327" s="2">
        <v>4.1500000000000004</v>
      </c>
      <c r="R327" s="2">
        <v>3.68</v>
      </c>
      <c r="S327" s="2">
        <v>2.7</v>
      </c>
      <c r="T327" s="2">
        <f>1/3*P327</f>
        <v>31.333333333333332</v>
      </c>
      <c r="U327" s="2">
        <v>150</v>
      </c>
      <c r="V327" s="14">
        <v>1</v>
      </c>
      <c r="W327" s="2">
        <v>2100</v>
      </c>
      <c r="X327" s="16">
        <f>12.5*17.3*4.5</f>
        <v>973.125</v>
      </c>
      <c r="Y327" s="2">
        <v>72</v>
      </c>
      <c r="Z327" s="2">
        <f>1/3*P327</f>
        <v>31.333333333333332</v>
      </c>
      <c r="AA327" s="14">
        <v>1</v>
      </c>
      <c r="AB327" s="2">
        <v>173</v>
      </c>
      <c r="AC327" s="3">
        <v>45</v>
      </c>
      <c r="AD327" s="3">
        <v>125</v>
      </c>
      <c r="AE327" s="4"/>
      <c r="AF327" s="3">
        <v>2015</v>
      </c>
      <c r="AG327" s="3" t="s">
        <v>75</v>
      </c>
      <c r="AI327" s="3" t="s">
        <v>168</v>
      </c>
      <c r="AK327" s="22"/>
      <c r="AL327" s="22" t="s">
        <v>168</v>
      </c>
    </row>
    <row r="328" spans="1:38" x14ac:dyDescent="0.25">
      <c r="A328" s="2" t="s">
        <v>679</v>
      </c>
      <c r="B328" s="2" t="s">
        <v>845</v>
      </c>
      <c r="C328" s="2" t="s">
        <v>158</v>
      </c>
      <c r="E328" s="2" t="s">
        <v>434</v>
      </c>
      <c r="F328" s="2" t="s">
        <v>56</v>
      </c>
      <c r="G328" s="2" t="s">
        <v>36</v>
      </c>
      <c r="H328" s="2" t="s">
        <v>170</v>
      </c>
      <c r="I328" s="2" t="s">
        <v>34</v>
      </c>
      <c r="J328" s="2" t="s">
        <v>36</v>
      </c>
      <c r="L328" s="3">
        <v>3200</v>
      </c>
      <c r="M328" s="3">
        <v>80</v>
      </c>
      <c r="N328" s="16">
        <f>R328*P328/(1.25*1.73*0.45)</f>
        <v>355.47334617854852</v>
      </c>
      <c r="O328" s="2">
        <v>165</v>
      </c>
      <c r="P328" s="2">
        <v>94</v>
      </c>
      <c r="Q328" s="2">
        <v>4.1500000000000004</v>
      </c>
      <c r="R328" s="2">
        <v>3.68</v>
      </c>
      <c r="S328" s="2">
        <v>2.7</v>
      </c>
      <c r="T328" s="2">
        <f>1/3*P328</f>
        <v>31.333333333333332</v>
      </c>
      <c r="U328" s="2">
        <v>150</v>
      </c>
      <c r="V328" s="14">
        <v>1</v>
      </c>
      <c r="W328" s="2">
        <v>2100</v>
      </c>
      <c r="X328" s="16">
        <f>12.5*17.3*4.5</f>
        <v>973.125</v>
      </c>
      <c r="Y328" s="2">
        <v>72</v>
      </c>
      <c r="Z328" s="2">
        <f>1/3*P328</f>
        <v>31.333333333333332</v>
      </c>
      <c r="AA328" s="14">
        <v>0.5</v>
      </c>
      <c r="AB328" s="2">
        <v>173</v>
      </c>
      <c r="AC328" s="3">
        <v>45</v>
      </c>
      <c r="AD328" s="3">
        <v>125</v>
      </c>
      <c r="AE328" s="6"/>
      <c r="AF328" s="3">
        <v>2015</v>
      </c>
      <c r="AG328" s="3" t="s">
        <v>75</v>
      </c>
      <c r="AI328" s="3" t="s">
        <v>168</v>
      </c>
      <c r="AK328" s="22"/>
      <c r="AL328" s="22" t="s">
        <v>168</v>
      </c>
    </row>
    <row r="329" spans="1:38" x14ac:dyDescent="0.25">
      <c r="A329" s="2" t="s">
        <v>680</v>
      </c>
      <c r="B329" s="2" t="s">
        <v>845</v>
      </c>
      <c r="C329" s="2" t="s">
        <v>158</v>
      </c>
      <c r="E329" s="2" t="s">
        <v>434</v>
      </c>
      <c r="F329" s="2" t="s">
        <v>56</v>
      </c>
      <c r="G329" s="2" t="s">
        <v>36</v>
      </c>
      <c r="H329" s="2" t="s">
        <v>170</v>
      </c>
      <c r="I329" s="2" t="s">
        <v>34</v>
      </c>
      <c r="J329" s="2" t="s">
        <v>36</v>
      </c>
      <c r="L329" s="3">
        <v>5200</v>
      </c>
      <c r="M329" s="3">
        <v>70</v>
      </c>
      <c r="N329" s="16">
        <f>R329*P329/(1.25*1.73*0.45)</f>
        <v>355.47334617854852</v>
      </c>
      <c r="O329" s="2">
        <v>165</v>
      </c>
      <c r="P329" s="2">
        <v>94</v>
      </c>
      <c r="Q329" s="2">
        <v>4.1500000000000004</v>
      </c>
      <c r="R329" s="2">
        <v>3.68</v>
      </c>
      <c r="S329" s="2">
        <v>2.7</v>
      </c>
      <c r="T329" s="2">
        <f>1/3*P329</f>
        <v>31.333333333333332</v>
      </c>
      <c r="U329" s="2">
        <v>150</v>
      </c>
      <c r="V329" s="14">
        <v>1</v>
      </c>
      <c r="W329" s="2">
        <v>2100</v>
      </c>
      <c r="X329" s="16">
        <f>12.5*17.3*4.5</f>
        <v>973.125</v>
      </c>
      <c r="Y329" s="2">
        <v>72</v>
      </c>
      <c r="Z329" s="2">
        <f>1/3*P329</f>
        <v>31.333333333333332</v>
      </c>
      <c r="AA329" s="14">
        <v>0.5</v>
      </c>
      <c r="AB329" s="2">
        <v>173</v>
      </c>
      <c r="AC329" s="3">
        <v>45</v>
      </c>
      <c r="AD329" s="3">
        <v>125</v>
      </c>
      <c r="AE329" s="6"/>
      <c r="AF329" s="3">
        <v>2015</v>
      </c>
      <c r="AG329" s="3" t="s">
        <v>75</v>
      </c>
      <c r="AI329" s="3" t="s">
        <v>168</v>
      </c>
      <c r="AK329" s="22"/>
      <c r="AL329" s="22" t="s">
        <v>168</v>
      </c>
    </row>
    <row r="330" spans="1:38" x14ac:dyDescent="0.25">
      <c r="A330" s="2" t="s">
        <v>602</v>
      </c>
      <c r="B330" s="2" t="s">
        <v>602</v>
      </c>
      <c r="C330" s="2" t="s">
        <v>60</v>
      </c>
      <c r="E330" s="2" t="s">
        <v>434</v>
      </c>
      <c r="F330" s="2" t="s">
        <v>56</v>
      </c>
      <c r="G330" s="2" t="s">
        <v>35</v>
      </c>
      <c r="H330" t="s">
        <v>169</v>
      </c>
      <c r="I330" s="2" t="s">
        <v>34</v>
      </c>
      <c r="J330" s="2" t="s">
        <v>36</v>
      </c>
      <c r="L330" s="3">
        <v>3000</v>
      </c>
      <c r="M330" s="3">
        <v>70</v>
      </c>
      <c r="N330" s="2">
        <v>571</v>
      </c>
      <c r="O330" s="2">
        <v>246</v>
      </c>
      <c r="P330" s="2">
        <v>11.6</v>
      </c>
      <c r="Q330" s="2">
        <v>4.2</v>
      </c>
      <c r="R330" s="2">
        <v>3.67</v>
      </c>
      <c r="S330" s="2">
        <v>2.7</v>
      </c>
      <c r="T330" s="2">
        <f>0.1*P330</f>
        <v>1.1599999999999999</v>
      </c>
      <c r="U330" s="2">
        <v>23.2</v>
      </c>
      <c r="V330" s="14">
        <v>1</v>
      </c>
      <c r="W330" s="2">
        <v>175</v>
      </c>
      <c r="Y330" s="2">
        <v>11.6</v>
      </c>
      <c r="Z330" s="2">
        <f>0.1*P330</f>
        <v>1.1599999999999999</v>
      </c>
      <c r="AA330" s="14">
        <v>1</v>
      </c>
      <c r="AB330" s="2">
        <v>185</v>
      </c>
      <c r="AC330" s="3">
        <v>6.6</v>
      </c>
      <c r="AD330" s="3">
        <v>84</v>
      </c>
      <c r="AE330" s="4"/>
      <c r="AF330" s="3">
        <v>2020</v>
      </c>
      <c r="AG330" s="3" t="s">
        <v>37</v>
      </c>
      <c r="AI330" s="2" t="s">
        <v>252</v>
      </c>
      <c r="AK330" s="22"/>
      <c r="AL330" s="22"/>
    </row>
    <row r="331" spans="1:38" x14ac:dyDescent="0.25">
      <c r="A331" s="2" t="s">
        <v>603</v>
      </c>
      <c r="B331" s="2" t="s">
        <v>603</v>
      </c>
      <c r="C331" s="2" t="s">
        <v>60</v>
      </c>
      <c r="E331" s="2" t="s">
        <v>434</v>
      </c>
      <c r="F331" s="2" t="s">
        <v>56</v>
      </c>
      <c r="G331" s="2" t="s">
        <v>35</v>
      </c>
      <c r="H331" t="s">
        <v>42</v>
      </c>
      <c r="I331" s="2" t="s">
        <v>34</v>
      </c>
      <c r="J331" s="2" t="s">
        <v>36</v>
      </c>
      <c r="L331" s="3">
        <v>6000</v>
      </c>
      <c r="M331" s="3">
        <v>70</v>
      </c>
      <c r="N331" s="2">
        <v>418</v>
      </c>
      <c r="O331" s="2">
        <v>182</v>
      </c>
      <c r="P331" s="2">
        <v>53</v>
      </c>
      <c r="Q331" s="2">
        <v>4.2</v>
      </c>
      <c r="R331" s="2">
        <v>3.7</v>
      </c>
      <c r="S331" s="2">
        <v>2.7</v>
      </c>
      <c r="T331" s="2">
        <f>0.2*P331</f>
        <v>10.600000000000001</v>
      </c>
      <c r="U331" s="2">
        <f>5*P331</f>
        <v>265</v>
      </c>
      <c r="V331" s="14">
        <v>1</v>
      </c>
      <c r="W331" s="2">
        <v>1095</v>
      </c>
      <c r="Y331" s="2">
        <f>2*P331</f>
        <v>106</v>
      </c>
      <c r="Z331" s="2">
        <f>0.2*P331</f>
        <v>10.600000000000001</v>
      </c>
      <c r="AA331" s="14">
        <v>1</v>
      </c>
      <c r="AB331" s="2">
        <v>227</v>
      </c>
      <c r="AC331" s="3">
        <v>12</v>
      </c>
      <c r="AD331" s="3">
        <v>226</v>
      </c>
      <c r="AE331" s="4"/>
      <c r="AF331" s="3">
        <v>2020</v>
      </c>
      <c r="AG331" s="3" t="s">
        <v>37</v>
      </c>
      <c r="AK331" s="22"/>
      <c r="AL331" s="22"/>
    </row>
    <row r="332" spans="1:38" x14ac:dyDescent="0.25">
      <c r="A332" s="2" t="s">
        <v>681</v>
      </c>
      <c r="B332" s="2" t="s">
        <v>681</v>
      </c>
      <c r="C332" s="2" t="s">
        <v>158</v>
      </c>
      <c r="E332" s="2" t="s">
        <v>434</v>
      </c>
      <c r="F332" s="2" t="s">
        <v>194</v>
      </c>
      <c r="G332" s="2" t="s">
        <v>282</v>
      </c>
      <c r="H332" t="s">
        <v>188</v>
      </c>
      <c r="I332" s="2" t="s">
        <v>34</v>
      </c>
      <c r="J332" s="2" t="s">
        <v>55</v>
      </c>
      <c r="L332" s="3">
        <v>500</v>
      </c>
      <c r="M332" s="3">
        <v>80</v>
      </c>
      <c r="N332" s="17">
        <f>4.9*3.6/(0.25*PI()*0.225^2*0.78)</f>
        <v>568.78621257684756</v>
      </c>
      <c r="O332" s="17">
        <f>4.9*3.6/0.069</f>
        <v>255.65217391304347</v>
      </c>
      <c r="P332" s="2">
        <v>4.9000000000000004</v>
      </c>
      <c r="Q332" s="2">
        <v>4.2</v>
      </c>
      <c r="R332" s="2">
        <v>3.6</v>
      </c>
      <c r="S332" s="2">
        <v>2.5</v>
      </c>
      <c r="U332" s="2">
        <v>9.8000000000000007</v>
      </c>
      <c r="V332" s="14">
        <v>1</v>
      </c>
      <c r="W332" s="2">
        <v>69</v>
      </c>
      <c r="X332" s="16">
        <f>0.25*PI()*2.25^2*7.08</f>
        <v>28.15063367157304</v>
      </c>
      <c r="Y332" s="2">
        <v>4.9000000000000004</v>
      </c>
      <c r="Z332" s="2">
        <v>2.4500000000000002</v>
      </c>
      <c r="AA332" s="14">
        <v>0.5</v>
      </c>
      <c r="AC332" s="3">
        <v>70.8</v>
      </c>
      <c r="AE332" s="3">
        <v>21.25</v>
      </c>
      <c r="AF332" s="3">
        <v>2017</v>
      </c>
      <c r="AG332" s="3" t="s">
        <v>37</v>
      </c>
      <c r="AK332" s="22"/>
      <c r="AL332" s="22"/>
    </row>
    <row r="333" spans="1:38" x14ac:dyDescent="0.25">
      <c r="A333" s="2" t="s">
        <v>850</v>
      </c>
      <c r="B333" s="2" t="s">
        <v>850</v>
      </c>
      <c r="C333" s="2" t="s">
        <v>275</v>
      </c>
      <c r="G333" s="2" t="s">
        <v>35</v>
      </c>
      <c r="H333" s="2" t="s">
        <v>851</v>
      </c>
      <c r="I333" s="2" t="s">
        <v>34</v>
      </c>
      <c r="J333" s="2" t="s">
        <v>36</v>
      </c>
      <c r="L333" s="3">
        <v>1000</v>
      </c>
      <c r="M333" s="3">
        <v>80</v>
      </c>
      <c r="N333" s="2">
        <v>685</v>
      </c>
      <c r="O333" s="2">
        <v>273</v>
      </c>
      <c r="P333" s="2">
        <v>80.45</v>
      </c>
      <c r="Q333" s="2">
        <v>4.2</v>
      </c>
      <c r="R333" s="2">
        <v>3.7</v>
      </c>
      <c r="S333" s="2">
        <v>2.5</v>
      </c>
      <c r="V333" s="14">
        <v>1</v>
      </c>
      <c r="W333" s="2">
        <v>1.101</v>
      </c>
      <c r="X333" s="2">
        <v>0.438</v>
      </c>
      <c r="Y333" s="2">
        <v>125</v>
      </c>
      <c r="AA333" s="14">
        <v>1</v>
      </c>
      <c r="AF333" s="3">
        <v>2020</v>
      </c>
      <c r="AH333" s="3" t="s">
        <v>37</v>
      </c>
      <c r="AI333" s="3" t="s">
        <v>852</v>
      </c>
    </row>
  </sheetData>
  <autoFilter ref="A1:AL1" xr:uid="{00000000-0009-0000-0000-000000000000}">
    <sortState xmlns:xlrd2="http://schemas.microsoft.com/office/spreadsheetml/2017/richdata2" ref="A2:AL332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2"/>
  <sheetViews>
    <sheetView workbookViewId="0"/>
  </sheetViews>
  <sheetFormatPr defaultColWidth="11.42578125" defaultRowHeight="15" x14ac:dyDescent="0.25"/>
  <sheetData>
    <row r="1" spans="1:3" x14ac:dyDescent="0.25">
      <c r="A1" t="s">
        <v>818</v>
      </c>
    </row>
    <row r="2" spans="1:3" x14ac:dyDescent="0.25">
      <c r="A2" t="s">
        <v>585</v>
      </c>
      <c r="C2">
        <f>COUNTA(A:A)-1</f>
        <v>301</v>
      </c>
    </row>
    <row r="3" spans="1:3" x14ac:dyDescent="0.25">
      <c r="A3" t="s">
        <v>594</v>
      </c>
    </row>
    <row r="4" spans="1:3" x14ac:dyDescent="0.25">
      <c r="A4" t="s">
        <v>586</v>
      </c>
    </row>
    <row r="5" spans="1:3" x14ac:dyDescent="0.25">
      <c r="A5" t="s">
        <v>587</v>
      </c>
    </row>
    <row r="6" spans="1:3" x14ac:dyDescent="0.25">
      <c r="A6" t="s">
        <v>588</v>
      </c>
    </row>
    <row r="7" spans="1:3" x14ac:dyDescent="0.25">
      <c r="A7" t="s">
        <v>589</v>
      </c>
    </row>
    <row r="8" spans="1:3" x14ac:dyDescent="0.25">
      <c r="A8" t="s">
        <v>590</v>
      </c>
    </row>
    <row r="9" spans="1:3" x14ac:dyDescent="0.25">
      <c r="A9" t="s">
        <v>591</v>
      </c>
    </row>
    <row r="10" spans="1:3" x14ac:dyDescent="0.25">
      <c r="A10" t="s">
        <v>592</v>
      </c>
    </row>
    <row r="11" spans="1:3" x14ac:dyDescent="0.25">
      <c r="A11" t="s">
        <v>593</v>
      </c>
    </row>
    <row r="12" spans="1:3" x14ac:dyDescent="0.25">
      <c r="A12" t="s">
        <v>466</v>
      </c>
    </row>
    <row r="13" spans="1:3" x14ac:dyDescent="0.25">
      <c r="A13" t="s">
        <v>467</v>
      </c>
    </row>
    <row r="14" spans="1:3" x14ac:dyDescent="0.25">
      <c r="A14" t="s">
        <v>468</v>
      </c>
    </row>
    <row r="15" spans="1:3" x14ac:dyDescent="0.25">
      <c r="A15" t="s">
        <v>469</v>
      </c>
    </row>
    <row r="16" spans="1:3" x14ac:dyDescent="0.25">
      <c r="A16" t="s">
        <v>470</v>
      </c>
    </row>
    <row r="17" spans="1:1" x14ac:dyDescent="0.25">
      <c r="A17" t="s">
        <v>471</v>
      </c>
    </row>
    <row r="18" spans="1:1" x14ac:dyDescent="0.25">
      <c r="A18" t="s">
        <v>477</v>
      </c>
    </row>
    <row r="19" spans="1:1" x14ac:dyDescent="0.25">
      <c r="A19" t="s">
        <v>496</v>
      </c>
    </row>
    <row r="20" spans="1:1" x14ac:dyDescent="0.25">
      <c r="A20" t="s">
        <v>819</v>
      </c>
    </row>
    <row r="21" spans="1:1" x14ac:dyDescent="0.25">
      <c r="A21" t="s">
        <v>820</v>
      </c>
    </row>
    <row r="22" spans="1:1" x14ac:dyDescent="0.25">
      <c r="A22" t="s">
        <v>577</v>
      </c>
    </row>
    <row r="23" spans="1:1" x14ac:dyDescent="0.25">
      <c r="A23" t="s">
        <v>552</v>
      </c>
    </row>
    <row r="24" spans="1:1" x14ac:dyDescent="0.25">
      <c r="A24" t="s">
        <v>595</v>
      </c>
    </row>
    <row r="25" spans="1:1" x14ac:dyDescent="0.25">
      <c r="A25" t="s">
        <v>560</v>
      </c>
    </row>
    <row r="26" spans="1:1" x14ac:dyDescent="0.25">
      <c r="A26" t="s">
        <v>578</v>
      </c>
    </row>
    <row r="27" spans="1:1" x14ac:dyDescent="0.25">
      <c r="A27" t="s">
        <v>821</v>
      </c>
    </row>
    <row r="28" spans="1:1" x14ac:dyDescent="0.25">
      <c r="A28" t="s">
        <v>549</v>
      </c>
    </row>
    <row r="29" spans="1:1" x14ac:dyDescent="0.25">
      <c r="A29" t="s">
        <v>822</v>
      </c>
    </row>
    <row r="30" spans="1:1" x14ac:dyDescent="0.25">
      <c r="A30" t="s">
        <v>627</v>
      </c>
    </row>
    <row r="31" spans="1:1" x14ac:dyDescent="0.25">
      <c r="A31" t="s">
        <v>628</v>
      </c>
    </row>
    <row r="32" spans="1:1" x14ac:dyDescent="0.25">
      <c r="A32" t="s">
        <v>629</v>
      </c>
    </row>
    <row r="33" spans="1:1" x14ac:dyDescent="0.25">
      <c r="A33" t="s">
        <v>630</v>
      </c>
    </row>
    <row r="34" spans="1:1" x14ac:dyDescent="0.25">
      <c r="A34" t="s">
        <v>478</v>
      </c>
    </row>
    <row r="35" spans="1:1" x14ac:dyDescent="0.25">
      <c r="A35" t="s">
        <v>596</v>
      </c>
    </row>
    <row r="36" spans="1:1" x14ac:dyDescent="0.25">
      <c r="A36" t="s">
        <v>684</v>
      </c>
    </row>
    <row r="37" spans="1:1" x14ac:dyDescent="0.25">
      <c r="A37" t="s">
        <v>685</v>
      </c>
    </row>
    <row r="38" spans="1:1" x14ac:dyDescent="0.25">
      <c r="A38" t="s">
        <v>444</v>
      </c>
    </row>
    <row r="39" spans="1:1" x14ac:dyDescent="0.25">
      <c r="A39" t="s">
        <v>442</v>
      </c>
    </row>
    <row r="40" spans="1:1" x14ac:dyDescent="0.25">
      <c r="A40" t="s">
        <v>445</v>
      </c>
    </row>
    <row r="41" spans="1:1" x14ac:dyDescent="0.25">
      <c r="A41" t="s">
        <v>446</v>
      </c>
    </row>
    <row r="42" spans="1:1" x14ac:dyDescent="0.25">
      <c r="A42" t="s">
        <v>443</v>
      </c>
    </row>
    <row r="43" spans="1:1" x14ac:dyDescent="0.25">
      <c r="A43" t="s">
        <v>458</v>
      </c>
    </row>
    <row r="44" spans="1:1" x14ac:dyDescent="0.25">
      <c r="A44" t="s">
        <v>460</v>
      </c>
    </row>
    <row r="45" spans="1:1" x14ac:dyDescent="0.25">
      <c r="A45" t="s">
        <v>459</v>
      </c>
    </row>
    <row r="46" spans="1:1" x14ac:dyDescent="0.25">
      <c r="A46" t="s">
        <v>597</v>
      </c>
    </row>
    <row r="47" spans="1:1" x14ac:dyDescent="0.25">
      <c r="A47" t="s">
        <v>472</v>
      </c>
    </row>
    <row r="48" spans="1:1" x14ac:dyDescent="0.25">
      <c r="A48" t="s">
        <v>473</v>
      </c>
    </row>
    <row r="49" spans="1:1" x14ac:dyDescent="0.25">
      <c r="A49" t="s">
        <v>474</v>
      </c>
    </row>
    <row r="50" spans="1:1" x14ac:dyDescent="0.25">
      <c r="A50" t="s">
        <v>475</v>
      </c>
    </row>
    <row r="51" spans="1:1" x14ac:dyDescent="0.25">
      <c r="A51" t="s">
        <v>531</v>
      </c>
    </row>
    <row r="52" spans="1:1" x14ac:dyDescent="0.25">
      <c r="A52" t="s">
        <v>532</v>
      </c>
    </row>
    <row r="53" spans="1:1" x14ac:dyDescent="0.25">
      <c r="A53" t="s">
        <v>533</v>
      </c>
    </row>
    <row r="54" spans="1:1" x14ac:dyDescent="0.25">
      <c r="A54" t="s">
        <v>535</v>
      </c>
    </row>
    <row r="55" spans="1:1" x14ac:dyDescent="0.25">
      <c r="A55" t="s">
        <v>536</v>
      </c>
    </row>
    <row r="56" spans="1:1" x14ac:dyDescent="0.25">
      <c r="A56" t="s">
        <v>537</v>
      </c>
    </row>
    <row r="57" spans="1:1" x14ac:dyDescent="0.25">
      <c r="A57" t="s">
        <v>598</v>
      </c>
    </row>
    <row r="58" spans="1:1" x14ac:dyDescent="0.25">
      <c r="A58" t="s">
        <v>539</v>
      </c>
    </row>
    <row r="59" spans="1:1" x14ac:dyDescent="0.25">
      <c r="A59" t="s">
        <v>538</v>
      </c>
    </row>
    <row r="60" spans="1:1" x14ac:dyDescent="0.25">
      <c r="A60" t="s">
        <v>540</v>
      </c>
    </row>
    <row r="61" spans="1:1" x14ac:dyDescent="0.25">
      <c r="A61" t="s">
        <v>541</v>
      </c>
    </row>
    <row r="62" spans="1:1" x14ac:dyDescent="0.25">
      <c r="A62" t="s">
        <v>542</v>
      </c>
    </row>
    <row r="63" spans="1:1" x14ac:dyDescent="0.25">
      <c r="A63" t="s">
        <v>543</v>
      </c>
    </row>
    <row r="64" spans="1:1" x14ac:dyDescent="0.25">
      <c r="A64" t="s">
        <v>554</v>
      </c>
    </row>
    <row r="65" spans="1:1" x14ac:dyDescent="0.25">
      <c r="A65" t="s">
        <v>555</v>
      </c>
    </row>
    <row r="66" spans="1:1" x14ac:dyDescent="0.25">
      <c r="A66" t="s">
        <v>556</v>
      </c>
    </row>
    <row r="67" spans="1:1" x14ac:dyDescent="0.25">
      <c r="A67" t="s">
        <v>557</v>
      </c>
    </row>
    <row r="68" spans="1:1" x14ac:dyDescent="0.25">
      <c r="A68" t="s">
        <v>599</v>
      </c>
    </row>
    <row r="69" spans="1:1" x14ac:dyDescent="0.25">
      <c r="A69" t="s">
        <v>558</v>
      </c>
    </row>
    <row r="70" spans="1:1" x14ac:dyDescent="0.25">
      <c r="A70" t="s">
        <v>559</v>
      </c>
    </row>
    <row r="71" spans="1:1" x14ac:dyDescent="0.25">
      <c r="A71" t="s">
        <v>561</v>
      </c>
    </row>
    <row r="72" spans="1:1" x14ac:dyDescent="0.25">
      <c r="A72" t="s">
        <v>572</v>
      </c>
    </row>
    <row r="73" spans="1:1" x14ac:dyDescent="0.25">
      <c r="A73" t="s">
        <v>573</v>
      </c>
    </row>
    <row r="74" spans="1:1" x14ac:dyDescent="0.25">
      <c r="A74" t="s">
        <v>574</v>
      </c>
    </row>
    <row r="75" spans="1:1" x14ac:dyDescent="0.25">
      <c r="A75" t="s">
        <v>584</v>
      </c>
    </row>
    <row r="76" spans="1:1" x14ac:dyDescent="0.25">
      <c r="A76" t="s">
        <v>823</v>
      </c>
    </row>
    <row r="77" spans="1:1" x14ac:dyDescent="0.25">
      <c r="A77" t="s">
        <v>824</v>
      </c>
    </row>
    <row r="78" spans="1:1" x14ac:dyDescent="0.25">
      <c r="A78" t="s">
        <v>825</v>
      </c>
    </row>
    <row r="79" spans="1:1" x14ac:dyDescent="0.25">
      <c r="A79" t="s">
        <v>600</v>
      </c>
    </row>
    <row r="80" spans="1:1" x14ac:dyDescent="0.25">
      <c r="A80" t="s">
        <v>622</v>
      </c>
    </row>
    <row r="81" spans="1:1" x14ac:dyDescent="0.25">
      <c r="A81" t="s">
        <v>623</v>
      </c>
    </row>
    <row r="82" spans="1:1" x14ac:dyDescent="0.25">
      <c r="A82" t="s">
        <v>624</v>
      </c>
    </row>
    <row r="83" spans="1:1" x14ac:dyDescent="0.25">
      <c r="A83" t="s">
        <v>631</v>
      </c>
    </row>
    <row r="84" spans="1:1" x14ac:dyDescent="0.25">
      <c r="A84" t="s">
        <v>642</v>
      </c>
    </row>
    <row r="85" spans="1:1" x14ac:dyDescent="0.25">
      <c r="A85" t="s">
        <v>643</v>
      </c>
    </row>
    <row r="86" spans="1:1" x14ac:dyDescent="0.25">
      <c r="A86" t="s">
        <v>644</v>
      </c>
    </row>
    <row r="87" spans="1:1" x14ac:dyDescent="0.25">
      <c r="A87" t="s">
        <v>645</v>
      </c>
    </row>
    <row r="88" spans="1:1" x14ac:dyDescent="0.25">
      <c r="A88" t="s">
        <v>682</v>
      </c>
    </row>
    <row r="89" spans="1:1" x14ac:dyDescent="0.25">
      <c r="A89" t="s">
        <v>683</v>
      </c>
    </row>
    <row r="90" spans="1:1" x14ac:dyDescent="0.25">
      <c r="A90" t="s">
        <v>601</v>
      </c>
    </row>
    <row r="91" spans="1:1" x14ac:dyDescent="0.25">
      <c r="A91" t="s">
        <v>701</v>
      </c>
    </row>
    <row r="92" spans="1:1" x14ac:dyDescent="0.25">
      <c r="A92" t="s">
        <v>485</v>
      </c>
    </row>
    <row r="93" spans="1:1" x14ac:dyDescent="0.25">
      <c r="A93" t="s">
        <v>486</v>
      </c>
    </row>
    <row r="94" spans="1:1" x14ac:dyDescent="0.25">
      <c r="A94" t="s">
        <v>487</v>
      </c>
    </row>
    <row r="95" spans="1:1" x14ac:dyDescent="0.25">
      <c r="A95" t="s">
        <v>480</v>
      </c>
    </row>
    <row r="96" spans="1:1" x14ac:dyDescent="0.25">
      <c r="A96" t="s">
        <v>481</v>
      </c>
    </row>
    <row r="97" spans="1:1" x14ac:dyDescent="0.25">
      <c r="A97" t="s">
        <v>482</v>
      </c>
    </row>
    <row r="98" spans="1:1" x14ac:dyDescent="0.25">
      <c r="A98" t="s">
        <v>488</v>
      </c>
    </row>
    <row r="99" spans="1:1" x14ac:dyDescent="0.25">
      <c r="A99" t="s">
        <v>483</v>
      </c>
    </row>
    <row r="100" spans="1:1" x14ac:dyDescent="0.25">
      <c r="A100" t="s">
        <v>484</v>
      </c>
    </row>
    <row r="101" spans="1:1" x14ac:dyDescent="0.25">
      <c r="A101" t="s">
        <v>220</v>
      </c>
    </row>
    <row r="102" spans="1:1" x14ac:dyDescent="0.25">
      <c r="A102" t="s">
        <v>221</v>
      </c>
    </row>
    <row r="103" spans="1:1" x14ac:dyDescent="0.25">
      <c r="A103" t="s">
        <v>222</v>
      </c>
    </row>
    <row r="104" spans="1:1" x14ac:dyDescent="0.25">
      <c r="A104" t="s">
        <v>223</v>
      </c>
    </row>
    <row r="105" spans="1:1" x14ac:dyDescent="0.25">
      <c r="A105" t="s">
        <v>224</v>
      </c>
    </row>
    <row r="106" spans="1:1" x14ac:dyDescent="0.25">
      <c r="A106" t="s">
        <v>225</v>
      </c>
    </row>
    <row r="107" spans="1:1" x14ac:dyDescent="0.25">
      <c r="A107" t="s">
        <v>226</v>
      </c>
    </row>
    <row r="108" spans="1:1" x14ac:dyDescent="0.25">
      <c r="A108" t="s">
        <v>227</v>
      </c>
    </row>
    <row r="109" spans="1:1" x14ac:dyDescent="0.25">
      <c r="A109" t="s">
        <v>228</v>
      </c>
    </row>
    <row r="110" spans="1:1" x14ac:dyDescent="0.25">
      <c r="A110" t="s">
        <v>229</v>
      </c>
    </row>
    <row r="111" spans="1:1" x14ac:dyDescent="0.25">
      <c r="A111" t="s">
        <v>230</v>
      </c>
    </row>
    <row r="112" spans="1:1" x14ac:dyDescent="0.25">
      <c r="A112" t="s">
        <v>231</v>
      </c>
    </row>
    <row r="113" spans="1:1" x14ac:dyDescent="0.25">
      <c r="A113" t="s">
        <v>232</v>
      </c>
    </row>
    <row r="114" spans="1:1" x14ac:dyDescent="0.25">
      <c r="A114" t="s">
        <v>233</v>
      </c>
    </row>
    <row r="115" spans="1:1" x14ac:dyDescent="0.25">
      <c r="A115" t="s">
        <v>234</v>
      </c>
    </row>
    <row r="116" spans="1:1" x14ac:dyDescent="0.25">
      <c r="A116" t="s">
        <v>235</v>
      </c>
    </row>
    <row r="117" spans="1:1" x14ac:dyDescent="0.25">
      <c r="A117" t="s">
        <v>236</v>
      </c>
    </row>
    <row r="118" spans="1:1" x14ac:dyDescent="0.25">
      <c r="A118" t="s">
        <v>237</v>
      </c>
    </row>
    <row r="119" spans="1:1" x14ac:dyDescent="0.25">
      <c r="A119" t="s">
        <v>247</v>
      </c>
    </row>
    <row r="120" spans="1:1" x14ac:dyDescent="0.25">
      <c r="A120" t="s">
        <v>721</v>
      </c>
    </row>
    <row r="121" spans="1:1" x14ac:dyDescent="0.25">
      <c r="A121" t="s">
        <v>723</v>
      </c>
    </row>
    <row r="122" spans="1:1" x14ac:dyDescent="0.25">
      <c r="A122" t="s">
        <v>725</v>
      </c>
    </row>
    <row r="123" spans="1:1" x14ac:dyDescent="0.25">
      <c r="A123" t="s">
        <v>727</v>
      </c>
    </row>
    <row r="124" spans="1:1" x14ac:dyDescent="0.25">
      <c r="A124" t="s">
        <v>732</v>
      </c>
    </row>
    <row r="125" spans="1:1" x14ac:dyDescent="0.25">
      <c r="A125" t="s">
        <v>767</v>
      </c>
    </row>
    <row r="126" spans="1:1" x14ac:dyDescent="0.25">
      <c r="A126" t="s">
        <v>768</v>
      </c>
    </row>
    <row r="127" spans="1:1" x14ac:dyDescent="0.25">
      <c r="A127" t="s">
        <v>769</v>
      </c>
    </row>
    <row r="128" spans="1:1" x14ac:dyDescent="0.25">
      <c r="A128" t="s">
        <v>770</v>
      </c>
    </row>
    <row r="129" spans="1:1" x14ac:dyDescent="0.25">
      <c r="A129" t="s">
        <v>771</v>
      </c>
    </row>
    <row r="130" spans="1:1" x14ac:dyDescent="0.25">
      <c r="A130" t="s">
        <v>772</v>
      </c>
    </row>
    <row r="131" spans="1:1" x14ac:dyDescent="0.25">
      <c r="A131" t="s">
        <v>773</v>
      </c>
    </row>
    <row r="132" spans="1:1" x14ac:dyDescent="0.25">
      <c r="A132" t="s">
        <v>774</v>
      </c>
    </row>
    <row r="133" spans="1:1" x14ac:dyDescent="0.25">
      <c r="A133" t="s">
        <v>775</v>
      </c>
    </row>
    <row r="134" spans="1:1" x14ac:dyDescent="0.25">
      <c r="A134" t="s">
        <v>776</v>
      </c>
    </row>
    <row r="135" spans="1:1" x14ac:dyDescent="0.25">
      <c r="A135" t="s">
        <v>777</v>
      </c>
    </row>
    <row r="136" spans="1:1" x14ac:dyDescent="0.25">
      <c r="A136" t="s">
        <v>778</v>
      </c>
    </row>
    <row r="137" spans="1:1" x14ac:dyDescent="0.25">
      <c r="A137" t="s">
        <v>779</v>
      </c>
    </row>
    <row r="138" spans="1:1" x14ac:dyDescent="0.25">
      <c r="A138" t="s">
        <v>780</v>
      </c>
    </row>
    <row r="139" spans="1:1" x14ac:dyDescent="0.25">
      <c r="A139" t="s">
        <v>781</v>
      </c>
    </row>
    <row r="140" spans="1:1" x14ac:dyDescent="0.25">
      <c r="A140" t="s">
        <v>782</v>
      </c>
    </row>
    <row r="141" spans="1:1" x14ac:dyDescent="0.25">
      <c r="A141" t="s">
        <v>783</v>
      </c>
    </row>
    <row r="142" spans="1:1" x14ac:dyDescent="0.25">
      <c r="A142" t="s">
        <v>784</v>
      </c>
    </row>
    <row r="143" spans="1:1" x14ac:dyDescent="0.25">
      <c r="A143" t="s">
        <v>785</v>
      </c>
    </row>
    <row r="144" spans="1:1" x14ac:dyDescent="0.25">
      <c r="A144" t="s">
        <v>786</v>
      </c>
    </row>
    <row r="145" spans="1:1" x14ac:dyDescent="0.25">
      <c r="A145" t="s">
        <v>787</v>
      </c>
    </row>
    <row r="146" spans="1:1" x14ac:dyDescent="0.25">
      <c r="A146" t="s">
        <v>788</v>
      </c>
    </row>
    <row r="147" spans="1:1" x14ac:dyDescent="0.25">
      <c r="A147" t="s">
        <v>789</v>
      </c>
    </row>
    <row r="148" spans="1:1" x14ac:dyDescent="0.25">
      <c r="A148" t="s">
        <v>790</v>
      </c>
    </row>
    <row r="149" spans="1:1" x14ac:dyDescent="0.25">
      <c r="A149" t="s">
        <v>791</v>
      </c>
    </row>
    <row r="150" spans="1:1" x14ac:dyDescent="0.25">
      <c r="A150" t="s">
        <v>793</v>
      </c>
    </row>
    <row r="151" spans="1:1" x14ac:dyDescent="0.25">
      <c r="A151" t="s">
        <v>795</v>
      </c>
    </row>
    <row r="152" spans="1:1" x14ac:dyDescent="0.25">
      <c r="A152" t="s">
        <v>798</v>
      </c>
    </row>
    <row r="153" spans="1:1" x14ac:dyDescent="0.25">
      <c r="A153" t="s">
        <v>799</v>
      </c>
    </row>
    <row r="154" spans="1:1" x14ac:dyDescent="0.25">
      <c r="A154" t="s">
        <v>652</v>
      </c>
    </row>
    <row r="155" spans="1:1" x14ac:dyDescent="0.25">
      <c r="A155" t="s">
        <v>605</v>
      </c>
    </row>
    <row r="156" spans="1:1" x14ac:dyDescent="0.25">
      <c r="A156" t="s">
        <v>606</v>
      </c>
    </row>
    <row r="157" spans="1:1" x14ac:dyDescent="0.25">
      <c r="A157" t="s">
        <v>607</v>
      </c>
    </row>
    <row r="158" spans="1:1" x14ac:dyDescent="0.25">
      <c r="A158" t="s">
        <v>608</v>
      </c>
    </row>
    <row r="159" spans="1:1" x14ac:dyDescent="0.25">
      <c r="A159" t="s">
        <v>609</v>
      </c>
    </row>
    <row r="160" spans="1:1" x14ac:dyDescent="0.25">
      <c r="A160" t="s">
        <v>610</v>
      </c>
    </row>
    <row r="161" spans="1:1" x14ac:dyDescent="0.25">
      <c r="A161" t="s">
        <v>611</v>
      </c>
    </row>
    <row r="162" spans="1:1" x14ac:dyDescent="0.25">
      <c r="A162" t="s">
        <v>612</v>
      </c>
    </row>
    <row r="163" spans="1:1" x14ac:dyDescent="0.25">
      <c r="A163" t="s">
        <v>613</v>
      </c>
    </row>
    <row r="164" spans="1:1" x14ac:dyDescent="0.25">
      <c r="A164" t="s">
        <v>604</v>
      </c>
    </row>
    <row r="165" spans="1:1" x14ac:dyDescent="0.25">
      <c r="A165" t="s">
        <v>575</v>
      </c>
    </row>
    <row r="166" spans="1:1" x14ac:dyDescent="0.25">
      <c r="A166" t="s">
        <v>576</v>
      </c>
    </row>
    <row r="167" spans="1:1" x14ac:dyDescent="0.25">
      <c r="A167" t="s">
        <v>447</v>
      </c>
    </row>
    <row r="168" spans="1:1" x14ac:dyDescent="0.25">
      <c r="A168" t="s">
        <v>715</v>
      </c>
    </row>
    <row r="169" spans="1:1" x14ac:dyDescent="0.25">
      <c r="A169" t="s">
        <v>716</v>
      </c>
    </row>
    <row r="170" spans="1:1" x14ac:dyDescent="0.25">
      <c r="A170" t="s">
        <v>717</v>
      </c>
    </row>
    <row r="171" spans="1:1" x14ac:dyDescent="0.25">
      <c r="A171" t="s">
        <v>718</v>
      </c>
    </row>
    <row r="172" spans="1:1" x14ac:dyDescent="0.25">
      <c r="A172" t="s">
        <v>450</v>
      </c>
    </row>
    <row r="173" spans="1:1" x14ac:dyDescent="0.25">
      <c r="A173" t="s">
        <v>451</v>
      </c>
    </row>
    <row r="174" spans="1:1" x14ac:dyDescent="0.25">
      <c r="A174" t="s">
        <v>452</v>
      </c>
    </row>
    <row r="175" spans="1:1" x14ac:dyDescent="0.25">
      <c r="A175" t="s">
        <v>453</v>
      </c>
    </row>
    <row r="176" spans="1:1" x14ac:dyDescent="0.25">
      <c r="A176" t="s">
        <v>454</v>
      </c>
    </row>
    <row r="177" spans="1:1" x14ac:dyDescent="0.25">
      <c r="A177" t="s">
        <v>455</v>
      </c>
    </row>
    <row r="178" spans="1:1" x14ac:dyDescent="0.25">
      <c r="A178" t="s">
        <v>456</v>
      </c>
    </row>
    <row r="179" spans="1:1" x14ac:dyDescent="0.25">
      <c r="A179" t="s">
        <v>674</v>
      </c>
    </row>
    <row r="180" spans="1:1" x14ac:dyDescent="0.25">
      <c r="A180" t="s">
        <v>675</v>
      </c>
    </row>
    <row r="181" spans="1:1" x14ac:dyDescent="0.25">
      <c r="A181" t="s">
        <v>676</v>
      </c>
    </row>
    <row r="182" spans="1:1" x14ac:dyDescent="0.25">
      <c r="A182" t="s">
        <v>553</v>
      </c>
    </row>
    <row r="183" spans="1:1" x14ac:dyDescent="0.25">
      <c r="A183" t="s">
        <v>653</v>
      </c>
    </row>
    <row r="184" spans="1:1" x14ac:dyDescent="0.25">
      <c r="A184" t="s">
        <v>654</v>
      </c>
    </row>
    <row r="185" spans="1:1" x14ac:dyDescent="0.25">
      <c r="A185" t="s">
        <v>655</v>
      </c>
    </row>
    <row r="186" spans="1:1" x14ac:dyDescent="0.25">
      <c r="A186" t="s">
        <v>544</v>
      </c>
    </row>
    <row r="187" spans="1:1" x14ac:dyDescent="0.25">
      <c r="A187" t="s">
        <v>656</v>
      </c>
    </row>
    <row r="188" spans="1:1" x14ac:dyDescent="0.25">
      <c r="A188" t="s">
        <v>657</v>
      </c>
    </row>
    <row r="189" spans="1:1" x14ac:dyDescent="0.25">
      <c r="A189" t="s">
        <v>702</v>
      </c>
    </row>
    <row r="190" spans="1:1" x14ac:dyDescent="0.25">
      <c r="A190" t="s">
        <v>703</v>
      </c>
    </row>
    <row r="191" spans="1:1" x14ac:dyDescent="0.25">
      <c r="A191" t="s">
        <v>704</v>
      </c>
    </row>
    <row r="192" spans="1:1" x14ac:dyDescent="0.25">
      <c r="A192" t="s">
        <v>705</v>
      </c>
    </row>
    <row r="193" spans="1:1" x14ac:dyDescent="0.25">
      <c r="A193" t="s">
        <v>706</v>
      </c>
    </row>
    <row r="194" spans="1:1" x14ac:dyDescent="0.25">
      <c r="A194" t="s">
        <v>707</v>
      </c>
    </row>
    <row r="195" spans="1:1" x14ac:dyDescent="0.25">
      <c r="A195" t="s">
        <v>708</v>
      </c>
    </row>
    <row r="196" spans="1:1" x14ac:dyDescent="0.25">
      <c r="A196" t="s">
        <v>709</v>
      </c>
    </row>
    <row r="197" spans="1:1" x14ac:dyDescent="0.25">
      <c r="A197" t="s">
        <v>710</v>
      </c>
    </row>
    <row r="198" spans="1:1" x14ac:dyDescent="0.25">
      <c r="A198" t="s">
        <v>711</v>
      </c>
    </row>
    <row r="199" spans="1:1" x14ac:dyDescent="0.25">
      <c r="A199" t="s">
        <v>712</v>
      </c>
    </row>
    <row r="200" spans="1:1" x14ac:dyDescent="0.25">
      <c r="A200" t="s">
        <v>651</v>
      </c>
    </row>
    <row r="201" spans="1:1" x14ac:dyDescent="0.25">
      <c r="A201" t="s">
        <v>582</v>
      </c>
    </row>
    <row r="202" spans="1:1" x14ac:dyDescent="0.25">
      <c r="A202" t="s">
        <v>583</v>
      </c>
    </row>
    <row r="203" spans="1:1" x14ac:dyDescent="0.25">
      <c r="A203" t="s">
        <v>562</v>
      </c>
    </row>
    <row r="204" spans="1:1" x14ac:dyDescent="0.25">
      <c r="A204" t="s">
        <v>489</v>
      </c>
    </row>
    <row r="205" spans="1:1" x14ac:dyDescent="0.25">
      <c r="A205" t="s">
        <v>658</v>
      </c>
    </row>
    <row r="206" spans="1:1" x14ac:dyDescent="0.25">
      <c r="A206" t="s">
        <v>647</v>
      </c>
    </row>
    <row r="207" spans="1:1" x14ac:dyDescent="0.25">
      <c r="A207" t="s">
        <v>659</v>
      </c>
    </row>
    <row r="208" spans="1:1" x14ac:dyDescent="0.25">
      <c r="A208" t="s">
        <v>648</v>
      </c>
    </row>
    <row r="209" spans="1:1" x14ac:dyDescent="0.25">
      <c r="A209" t="s">
        <v>649</v>
      </c>
    </row>
    <row r="210" spans="1:1" x14ac:dyDescent="0.25">
      <c r="A210" t="s">
        <v>497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828</v>
      </c>
    </row>
    <row r="214" spans="1:1" x14ac:dyDescent="0.25">
      <c r="A214" t="s">
        <v>829</v>
      </c>
    </row>
    <row r="215" spans="1:1" x14ac:dyDescent="0.25">
      <c r="A215" t="s">
        <v>830</v>
      </c>
    </row>
    <row r="216" spans="1:1" x14ac:dyDescent="0.25">
      <c r="A216" t="s">
        <v>831</v>
      </c>
    </row>
    <row r="217" spans="1:1" x14ac:dyDescent="0.25">
      <c r="A217" t="s">
        <v>832</v>
      </c>
    </row>
    <row r="218" spans="1:1" x14ac:dyDescent="0.25">
      <c r="A218" t="s">
        <v>833</v>
      </c>
    </row>
    <row r="219" spans="1:1" x14ac:dyDescent="0.25">
      <c r="A219" t="s">
        <v>834</v>
      </c>
    </row>
    <row r="220" spans="1:1" x14ac:dyDescent="0.25">
      <c r="A220" t="s">
        <v>835</v>
      </c>
    </row>
    <row r="221" spans="1:1" x14ac:dyDescent="0.25">
      <c r="A221" t="s">
        <v>836</v>
      </c>
    </row>
    <row r="222" spans="1:1" x14ac:dyDescent="0.25">
      <c r="A222" t="s">
        <v>520</v>
      </c>
    </row>
    <row r="223" spans="1:1" x14ac:dyDescent="0.25">
      <c r="A223" t="s">
        <v>837</v>
      </c>
    </row>
    <row r="224" spans="1:1" x14ac:dyDescent="0.25">
      <c r="A224" t="s">
        <v>523</v>
      </c>
    </row>
    <row r="225" spans="1:1" x14ac:dyDescent="0.25">
      <c r="A225" t="s">
        <v>524</v>
      </c>
    </row>
    <row r="226" spans="1:1" x14ac:dyDescent="0.25">
      <c r="A226" t="s">
        <v>838</v>
      </c>
    </row>
    <row r="227" spans="1:1" x14ac:dyDescent="0.25">
      <c r="A227" t="s">
        <v>527</v>
      </c>
    </row>
    <row r="228" spans="1:1" x14ac:dyDescent="0.25">
      <c r="A228" t="s">
        <v>528</v>
      </c>
    </row>
    <row r="229" spans="1:1" x14ac:dyDescent="0.25">
      <c r="A229" t="s">
        <v>529</v>
      </c>
    </row>
    <row r="230" spans="1:1" x14ac:dyDescent="0.25">
      <c r="A230" t="s">
        <v>530</v>
      </c>
    </row>
    <row r="231" spans="1:1" x14ac:dyDescent="0.25">
      <c r="A231" t="s">
        <v>633</v>
      </c>
    </row>
    <row r="232" spans="1:1" x14ac:dyDescent="0.25">
      <c r="A232" t="s">
        <v>634</v>
      </c>
    </row>
    <row r="233" spans="1:1" x14ac:dyDescent="0.25">
      <c r="A233" t="s">
        <v>635</v>
      </c>
    </row>
    <row r="234" spans="1:1" x14ac:dyDescent="0.25">
      <c r="A234" t="s">
        <v>636</v>
      </c>
    </row>
    <row r="235" spans="1:1" x14ac:dyDescent="0.25">
      <c r="A235" t="s">
        <v>637</v>
      </c>
    </row>
    <row r="236" spans="1:1" x14ac:dyDescent="0.25">
      <c r="A236" t="s">
        <v>638</v>
      </c>
    </row>
    <row r="237" spans="1:1" x14ac:dyDescent="0.25">
      <c r="A237" t="s">
        <v>639</v>
      </c>
    </row>
    <row r="238" spans="1:1" x14ac:dyDescent="0.25">
      <c r="A238" t="s">
        <v>640</v>
      </c>
    </row>
    <row r="239" spans="1:1" x14ac:dyDescent="0.25">
      <c r="A239" t="s">
        <v>621</v>
      </c>
    </row>
    <row r="240" spans="1:1" x14ac:dyDescent="0.25">
      <c r="A240" t="s">
        <v>563</v>
      </c>
    </row>
    <row r="241" spans="1:1" x14ac:dyDescent="0.25">
      <c r="A241" t="s">
        <v>839</v>
      </c>
    </row>
    <row r="242" spans="1:1" x14ac:dyDescent="0.25">
      <c r="A242" t="s">
        <v>650</v>
      </c>
    </row>
    <row r="243" spans="1:1" x14ac:dyDescent="0.25">
      <c r="A243" t="s">
        <v>660</v>
      </c>
    </row>
    <row r="244" spans="1:1" x14ac:dyDescent="0.25">
      <c r="A244" t="s">
        <v>840</v>
      </c>
    </row>
    <row r="245" spans="1:1" x14ac:dyDescent="0.25">
      <c r="A245" t="s">
        <v>461</v>
      </c>
    </row>
    <row r="246" spans="1:1" x14ac:dyDescent="0.25">
      <c r="A246" t="s">
        <v>686</v>
      </c>
    </row>
    <row r="247" spans="1:1" x14ac:dyDescent="0.25">
      <c r="A247" t="s">
        <v>687</v>
      </c>
    </row>
    <row r="248" spans="1:1" x14ac:dyDescent="0.25">
      <c r="A248" t="s">
        <v>688</v>
      </c>
    </row>
    <row r="249" spans="1:1" x14ac:dyDescent="0.25">
      <c r="A249" t="s">
        <v>689</v>
      </c>
    </row>
    <row r="250" spans="1:1" x14ac:dyDescent="0.25">
      <c r="A250" t="s">
        <v>690</v>
      </c>
    </row>
    <row r="251" spans="1:1" x14ac:dyDescent="0.25">
      <c r="A251" t="s">
        <v>691</v>
      </c>
    </row>
    <row r="252" spans="1:1" x14ac:dyDescent="0.25">
      <c r="A252" t="s">
        <v>692</v>
      </c>
    </row>
    <row r="253" spans="1:1" x14ac:dyDescent="0.25">
      <c r="A253" t="s">
        <v>693</v>
      </c>
    </row>
    <row r="254" spans="1:1" x14ac:dyDescent="0.25">
      <c r="A254" t="s">
        <v>694</v>
      </c>
    </row>
    <row r="255" spans="1:1" x14ac:dyDescent="0.25">
      <c r="A255" t="s">
        <v>695</v>
      </c>
    </row>
    <row r="256" spans="1:1" x14ac:dyDescent="0.25">
      <c r="A256" t="s">
        <v>696</v>
      </c>
    </row>
    <row r="257" spans="1:1" x14ac:dyDescent="0.25">
      <c r="A257" t="s">
        <v>697</v>
      </c>
    </row>
    <row r="258" spans="1:1" x14ac:dyDescent="0.25">
      <c r="A258" t="s">
        <v>641</v>
      </c>
    </row>
    <row r="259" spans="1:1" x14ac:dyDescent="0.25">
      <c r="A259" t="s">
        <v>476</v>
      </c>
    </row>
    <row r="260" spans="1:1" x14ac:dyDescent="0.25">
      <c r="A260" t="s">
        <v>614</v>
      </c>
    </row>
    <row r="261" spans="1:1" x14ac:dyDescent="0.25">
      <c r="A261" t="s">
        <v>457</v>
      </c>
    </row>
    <row r="262" spans="1:1" x14ac:dyDescent="0.25">
      <c r="A262" t="s">
        <v>534</v>
      </c>
    </row>
    <row r="263" spans="1:1" x14ac:dyDescent="0.25">
      <c r="A263" t="s">
        <v>841</v>
      </c>
    </row>
    <row r="264" spans="1:1" x14ac:dyDescent="0.25">
      <c r="A264" t="s">
        <v>842</v>
      </c>
    </row>
    <row r="265" spans="1:1" x14ac:dyDescent="0.25">
      <c r="A265" t="s">
        <v>843</v>
      </c>
    </row>
    <row r="266" spans="1:1" x14ac:dyDescent="0.25">
      <c r="A266" t="s">
        <v>661</v>
      </c>
    </row>
    <row r="267" spans="1:1" x14ac:dyDescent="0.25">
      <c r="A267" t="s">
        <v>662</v>
      </c>
    </row>
    <row r="268" spans="1:1" x14ac:dyDescent="0.25">
      <c r="A268" t="s">
        <v>663</v>
      </c>
    </row>
    <row r="269" spans="1:1" x14ac:dyDescent="0.25">
      <c r="A269" t="s">
        <v>664</v>
      </c>
    </row>
    <row r="270" spans="1:1" x14ac:dyDescent="0.25">
      <c r="A270" t="s">
        <v>665</v>
      </c>
    </row>
    <row r="271" spans="1:1" x14ac:dyDescent="0.25">
      <c r="A271" t="s">
        <v>666</v>
      </c>
    </row>
    <row r="272" spans="1:1" x14ac:dyDescent="0.25">
      <c r="A272" t="s">
        <v>667</v>
      </c>
    </row>
    <row r="273" spans="1:1" x14ac:dyDescent="0.25">
      <c r="A273" t="s">
        <v>668</v>
      </c>
    </row>
    <row r="274" spans="1:1" x14ac:dyDescent="0.25">
      <c r="A274" t="s">
        <v>669</v>
      </c>
    </row>
    <row r="275" spans="1:1" x14ac:dyDescent="0.25">
      <c r="A275" t="s">
        <v>670</v>
      </c>
    </row>
    <row r="276" spans="1:1" x14ac:dyDescent="0.25">
      <c r="A276" t="s">
        <v>671</v>
      </c>
    </row>
    <row r="277" spans="1:1" x14ac:dyDescent="0.25">
      <c r="A277" t="s">
        <v>646</v>
      </c>
    </row>
    <row r="278" spans="1:1" x14ac:dyDescent="0.25">
      <c r="A278" t="s">
        <v>564</v>
      </c>
    </row>
    <row r="279" spans="1:1" x14ac:dyDescent="0.25">
      <c r="A279" t="s">
        <v>625</v>
      </c>
    </row>
    <row r="280" spans="1:1" x14ac:dyDescent="0.25">
      <c r="A280" t="s">
        <v>672</v>
      </c>
    </row>
    <row r="281" spans="1:1" x14ac:dyDescent="0.25">
      <c r="A281" t="s">
        <v>673</v>
      </c>
    </row>
    <row r="282" spans="1:1" x14ac:dyDescent="0.25">
      <c r="A282" t="s">
        <v>844</v>
      </c>
    </row>
    <row r="283" spans="1:1" x14ac:dyDescent="0.25">
      <c r="A283" t="s">
        <v>626</v>
      </c>
    </row>
    <row r="284" spans="1:1" x14ac:dyDescent="0.25">
      <c r="A284" t="s">
        <v>719</v>
      </c>
    </row>
    <row r="285" spans="1:1" x14ac:dyDescent="0.25">
      <c r="A285" t="s">
        <v>720</v>
      </c>
    </row>
    <row r="286" spans="1:1" x14ac:dyDescent="0.25">
      <c r="A286" t="s">
        <v>699</v>
      </c>
    </row>
    <row r="287" spans="1:1" x14ac:dyDescent="0.25">
      <c r="A287" t="s">
        <v>700</v>
      </c>
    </row>
    <row r="288" spans="1:1" x14ac:dyDescent="0.25">
      <c r="A288" t="s">
        <v>448</v>
      </c>
    </row>
    <row r="289" spans="1:1" x14ac:dyDescent="0.25">
      <c r="A289" t="s">
        <v>449</v>
      </c>
    </row>
    <row r="290" spans="1:1" x14ac:dyDescent="0.25">
      <c r="A290" t="s">
        <v>565</v>
      </c>
    </row>
    <row r="291" spans="1:1" x14ac:dyDescent="0.25">
      <c r="A291" t="s">
        <v>462</v>
      </c>
    </row>
    <row r="292" spans="1:1" x14ac:dyDescent="0.25">
      <c r="A292" t="s">
        <v>463</v>
      </c>
    </row>
    <row r="293" spans="1:1" x14ac:dyDescent="0.25">
      <c r="A293" t="s">
        <v>464</v>
      </c>
    </row>
    <row r="294" spans="1:1" x14ac:dyDescent="0.25">
      <c r="A294" t="s">
        <v>465</v>
      </c>
    </row>
    <row r="295" spans="1:1" x14ac:dyDescent="0.25">
      <c r="A295" t="s">
        <v>632</v>
      </c>
    </row>
    <row r="296" spans="1:1" x14ac:dyDescent="0.25">
      <c r="A296" t="s">
        <v>479</v>
      </c>
    </row>
    <row r="297" spans="1:1" x14ac:dyDescent="0.25">
      <c r="A297" t="s">
        <v>713</v>
      </c>
    </row>
    <row r="298" spans="1:1" x14ac:dyDescent="0.25">
      <c r="A298" t="s">
        <v>714</v>
      </c>
    </row>
    <row r="299" spans="1:1" x14ac:dyDescent="0.25">
      <c r="A299" t="s">
        <v>845</v>
      </c>
    </row>
    <row r="300" spans="1:1" x14ac:dyDescent="0.25">
      <c r="A300" t="s">
        <v>602</v>
      </c>
    </row>
    <row r="301" spans="1:1" x14ac:dyDescent="0.25">
      <c r="A301" t="s">
        <v>603</v>
      </c>
    </row>
    <row r="302" spans="1:1" x14ac:dyDescent="0.25">
      <c r="A302" t="s">
        <v>681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2"/>
  <sheetViews>
    <sheetView zoomScale="85" zoomScaleNormal="85" workbookViewId="0">
      <pane xSplit="1" ySplit="1" topLeftCell="B2" activePane="bottomRight" state="frozen"/>
      <selection pane="topRight" activeCell="H1" sqref="H1"/>
      <selection pane="bottomLeft" activeCell="A2" sqref="A2"/>
      <selection pane="bottomRight" activeCell="S28" sqref="S28"/>
    </sheetView>
  </sheetViews>
  <sheetFormatPr defaultColWidth="11.42578125" defaultRowHeight="15" x14ac:dyDescent="0.25"/>
  <cols>
    <col min="3" max="3" width="24.5703125" bestFit="1" customWidth="1"/>
    <col min="4" max="4" width="26" bestFit="1" customWidth="1"/>
    <col min="5" max="5" width="17.42578125" bestFit="1" customWidth="1"/>
    <col min="6" max="6" width="22.5703125" bestFit="1" customWidth="1"/>
    <col min="7" max="7" width="18.85546875" bestFit="1" customWidth="1"/>
    <col min="8" max="8" width="17.42578125" style="3" customWidth="1"/>
    <col min="9" max="9" width="16.140625" style="22" customWidth="1"/>
    <col min="11" max="11" width="12.42578125" bestFit="1" customWidth="1"/>
    <col min="12" max="12" width="17.5703125" customWidth="1"/>
    <col min="13" max="14" width="17.5703125" style="22" customWidth="1"/>
    <col min="15" max="16" width="13" style="22" bestFit="1" customWidth="1"/>
    <col min="20" max="20" width="22.42578125" bestFit="1" customWidth="1"/>
    <col min="21" max="21" width="22.85546875" bestFit="1" customWidth="1"/>
    <col min="22" max="22" width="27.5703125" bestFit="1" customWidth="1"/>
    <col min="23" max="23" width="22.42578125" bestFit="1" customWidth="1"/>
    <col min="24" max="24" width="22.85546875" bestFit="1" customWidth="1"/>
    <col min="25" max="25" width="27.5703125" bestFit="1" customWidth="1"/>
    <col min="26" max="26" width="36.42578125" customWidth="1"/>
    <col min="27" max="27" width="24" customWidth="1"/>
    <col min="28" max="28" width="28.85546875" customWidth="1"/>
    <col min="29" max="29" width="37.42578125" bestFit="1" customWidth="1"/>
  </cols>
  <sheetData>
    <row r="1" spans="1:25" s="1" customFormat="1" x14ac:dyDescent="0.25">
      <c r="A1" s="5" t="s">
        <v>0</v>
      </c>
      <c r="B1" s="5" t="s">
        <v>5</v>
      </c>
      <c r="C1" s="5" t="s">
        <v>12</v>
      </c>
      <c r="D1" s="20" t="s">
        <v>13</v>
      </c>
      <c r="E1" s="5" t="s">
        <v>14</v>
      </c>
      <c r="F1" s="5" t="s">
        <v>15</v>
      </c>
      <c r="G1" s="5" t="s">
        <v>16</v>
      </c>
      <c r="H1" s="18" t="s">
        <v>20</v>
      </c>
      <c r="I1" s="28" t="s">
        <v>802</v>
      </c>
      <c r="J1" s="1" t="s">
        <v>803</v>
      </c>
      <c r="K1" s="1" t="s">
        <v>804</v>
      </c>
      <c r="L1" s="28" t="s">
        <v>805</v>
      </c>
      <c r="M1" s="28" t="s">
        <v>29</v>
      </c>
      <c r="N1" s="28" t="s">
        <v>815</v>
      </c>
      <c r="O1" s="27" t="s">
        <v>808</v>
      </c>
      <c r="P1" s="27" t="s">
        <v>809</v>
      </c>
    </row>
    <row r="2" spans="1:25" x14ac:dyDescent="0.25">
      <c r="A2" s="2" t="s">
        <v>585</v>
      </c>
      <c r="B2" t="str">
        <f>VLOOKUP($A2,'RAW DATA'!$A$1:$AI$332,6,FALSE)</f>
        <v>NMC</v>
      </c>
      <c r="C2">
        <f>IF(VLOOKUP($A2,'RAW DATA'!$A$1:$AI$332,14,FALSE)=0,NA(),(VLOOKUP($A2,'RAW DATA'!$A$1:$AI$332,14,FALSE)))</f>
        <v>573</v>
      </c>
      <c r="D2">
        <f>IF(VLOOKUP($A2,'RAW DATA'!$A$1:$AI$332,15,FALSE)=0,NA(),(VLOOKUP($A2,'RAW DATA'!$A$1:$AI$332,15,FALSE)))</f>
        <v>249</v>
      </c>
      <c r="E2">
        <f>IFERROR(VLOOKUP($A2,'RAW DATA'!$A$1:$AI$332,16,FALSE),0)</f>
        <v>26</v>
      </c>
      <c r="F2">
        <f>IFERROR(VLOOKUP($A2,'RAW DATA'!$A$1:$AI$332,17,FALSE),0)</f>
        <v>4.2</v>
      </c>
      <c r="G2">
        <f>IFERROR(VLOOKUP($A2,'RAW DATA'!$A$1:$AI$332,18,FALSE),0)</f>
        <v>3.67</v>
      </c>
      <c r="H2" s="22">
        <f>IFERROR(VLOOKUP($A2,'RAW DATA'!$A$1:$AI$332,23,FALSE),0)</f>
        <v>387</v>
      </c>
      <c r="I2" s="22">
        <f t="shared" ref="I2:I33" si="0">(E2*G2)/(H2/1000)</f>
        <v>246.56330749354004</v>
      </c>
      <c r="J2" s="22">
        <f>IFERROR(VLOOKUP($A2,'RAW DATA'!$A$1:$AI$332,24,FALSE),0)</f>
        <v>0</v>
      </c>
      <c r="K2">
        <f>IFERROR(VLOOKUP($A2,'RAW DATA'!$A$1:$AI$332,28,FALSE)*VLOOKUP($A2,'RAW DATA'!$A$1:$AI$332,29,FALSE)*VLOOKUP($A2,'RAW DATA'!$A$1:$AI$332,30,FALSE)/1000, PI()*(VLOOKUP($A2,'RAW DATA'!$A$1:$AI$332,31,FALSE)/2)^2*VLOOKUP($A2,'RAW DATA'!$A$1:$AI$332,29,FALSE)/1000)</f>
        <v>215.07749999999999</v>
      </c>
      <c r="L2">
        <f t="shared" ref="L2:L65" si="1">(E2*G2)/(K2/1000)</f>
        <v>443.65403168625267</v>
      </c>
      <c r="M2" s="22" t="str">
        <f>VLOOKUP($A2,'RAW DATA'!$A$1:$AI$332,33,FALSE)</f>
        <v>x</v>
      </c>
      <c r="N2" s="22" t="str">
        <f>VLOOKUP($A2,'RAW DATA'!$A$1:$AI$332,34,FALSE)</f>
        <v>x</v>
      </c>
      <c r="O2" s="22">
        <f t="shared" ref="O2:O65" si="2">IFERROR(C2/L2-1,"")</f>
        <v>0.29154692412492134</v>
      </c>
      <c r="P2" s="22">
        <f t="shared" ref="P2:P65" si="3">IFERROR(D2/I2-1,"")</f>
        <v>9.8826241878013921E-3</v>
      </c>
    </row>
    <row r="3" spans="1:25" x14ac:dyDescent="0.25">
      <c r="A3" s="2" t="s">
        <v>594</v>
      </c>
      <c r="B3" t="str">
        <f>VLOOKUP($A3,'RAW DATA'!$A$1:$AI$332,6,FALSE)</f>
        <v>NMC</v>
      </c>
      <c r="C3">
        <f>IF(VLOOKUP($A3,'RAW DATA'!$A$1:$AI$332,14,FALSE)=0,NA(),(VLOOKUP($A3,'RAW DATA'!$A$1:$AI$332,14,FALSE)))</f>
        <v>338</v>
      </c>
      <c r="D3">
        <f>IF(VLOOKUP($A3,'RAW DATA'!$A$1:$AI$332,15,FALSE)=0,NA(),(VLOOKUP($A3,'RAW DATA'!$A$1:$AI$332,15,FALSE)))</f>
        <v>146</v>
      </c>
      <c r="E3">
        <f>IFERROR(VLOOKUP($A3,'RAW DATA'!$A$1:$AI$332,16,FALSE),0)</f>
        <v>30</v>
      </c>
      <c r="F3">
        <f>IFERROR(VLOOKUP($A3,'RAW DATA'!$A$1:$AI$332,17,FALSE),0)</f>
        <v>4.2</v>
      </c>
      <c r="G3">
        <f>IFERROR(VLOOKUP($A3,'RAW DATA'!$A$1:$AI$332,18,FALSE),0)</f>
        <v>3.7</v>
      </c>
      <c r="H3" s="22">
        <f>IFERROR(VLOOKUP($A3,'RAW DATA'!$A$1:$AI$332,23,FALSE),0)</f>
        <v>780</v>
      </c>
      <c r="I3" s="22">
        <f t="shared" si="0"/>
        <v>142.30769230769229</v>
      </c>
      <c r="J3" s="22">
        <f>IFERROR(VLOOKUP($A3,'RAW DATA'!$A$1:$AI$332,24,FALSE),0)</f>
        <v>0</v>
      </c>
      <c r="K3">
        <f>IFERROR(VLOOKUP($A3,'RAW DATA'!$A$1:$AI$332,28,FALSE)*VLOOKUP($A3,'RAW DATA'!$A$1:$AI$332,29,FALSE)*VLOOKUP($A3,'RAW DATA'!$A$1:$AI$332,30,FALSE)/1000, PI()*(VLOOKUP($A3,'RAW DATA'!$A$1:$AI$332,31,FALSE)/2)^2*VLOOKUP($A3,'RAW DATA'!$A$1:$AI$332,29,FALSE)/1000)</f>
        <v>417.14380000000006</v>
      </c>
      <c r="L3">
        <f t="shared" si="1"/>
        <v>266.09528896270297</v>
      </c>
      <c r="M3" s="22" t="str">
        <f>VLOOKUP($A3,'RAW DATA'!$A$1:$AI$332,33,FALSE)</f>
        <v>x</v>
      </c>
      <c r="N3" s="22" t="str">
        <f>VLOOKUP($A3,'RAW DATA'!$A$1:$AI$332,34,FALSE)</f>
        <v>x</v>
      </c>
      <c r="O3" s="22">
        <f t="shared" si="2"/>
        <v>0.27022166126126157</v>
      </c>
      <c r="P3" s="22">
        <f t="shared" si="3"/>
        <v>2.5945945945946125E-2</v>
      </c>
      <c r="X3">
        <v>0</v>
      </c>
      <c r="Y3">
        <v>1000</v>
      </c>
    </row>
    <row r="4" spans="1:25" x14ac:dyDescent="0.25">
      <c r="A4" s="2" t="s">
        <v>586</v>
      </c>
      <c r="B4" t="str">
        <f>VLOOKUP($A4,'RAW DATA'!$A$1:$AI$332,6,FALSE)</f>
        <v>NMC</v>
      </c>
      <c r="C4">
        <f>IF(VLOOKUP($A4,'RAW DATA'!$A$1:$AI$332,14,FALSE)=0,NA(),(VLOOKUP($A4,'RAW DATA'!$A$1:$AI$332,14,FALSE)))</f>
        <v>425</v>
      </c>
      <c r="D4">
        <f>IF(VLOOKUP($A4,'RAW DATA'!$A$1:$AI$332,15,FALSE)=0,NA(),(VLOOKUP($A4,'RAW DATA'!$A$1:$AI$332,15,FALSE)))</f>
        <v>186</v>
      </c>
      <c r="E4">
        <f>IFERROR(VLOOKUP($A4,'RAW DATA'!$A$1:$AI$332,16,FALSE),0)</f>
        <v>150</v>
      </c>
      <c r="F4">
        <f>IFERROR(VLOOKUP($A4,'RAW DATA'!$A$1:$AI$332,17,FALSE),0)</f>
        <v>4.2</v>
      </c>
      <c r="G4">
        <f>IFERROR(VLOOKUP($A4,'RAW DATA'!$A$1:$AI$332,18,FALSE),0)</f>
        <v>3.7</v>
      </c>
      <c r="H4" s="22">
        <f>IFERROR(VLOOKUP($A4,'RAW DATA'!$A$1:$AI$332,23,FALSE),0)</f>
        <v>3020</v>
      </c>
      <c r="I4" s="22">
        <f t="shared" si="0"/>
        <v>183.7748344370861</v>
      </c>
      <c r="J4" s="22">
        <f>IFERROR(VLOOKUP($A4,'RAW DATA'!$A$1:$AI$332,24,FALSE),0)</f>
        <v>0</v>
      </c>
      <c r="K4">
        <f>IFERROR(VLOOKUP($A4,'RAW DATA'!$A$1:$AI$332,28,FALSE)*VLOOKUP($A4,'RAW DATA'!$A$1:$AI$332,29,FALSE)*VLOOKUP($A4,'RAW DATA'!$A$1:$AI$332,30,FALSE)/1000, PI()*(VLOOKUP($A4,'RAW DATA'!$A$1:$AI$332,31,FALSE)/2)^2*VLOOKUP($A4,'RAW DATA'!$A$1:$AI$332,29,FALSE)/1000)</f>
        <v>1586.277</v>
      </c>
      <c r="L4">
        <f t="shared" si="1"/>
        <v>349.87584135683744</v>
      </c>
      <c r="M4" s="22" t="str">
        <f>VLOOKUP($A4,'RAW DATA'!$A$1:$AI$332,33,FALSE)</f>
        <v>x</v>
      </c>
      <c r="N4" s="22" t="str">
        <f>VLOOKUP($A4,'RAW DATA'!$A$1:$AI$332,34,FALSE)</f>
        <v>x</v>
      </c>
      <c r="O4" s="22">
        <f t="shared" si="2"/>
        <v>0.21471662162162164</v>
      </c>
      <c r="P4" s="22">
        <f t="shared" si="3"/>
        <v>1.2108108108108029E-2</v>
      </c>
      <c r="X4">
        <v>0</v>
      </c>
      <c r="Y4">
        <v>1000</v>
      </c>
    </row>
    <row r="5" spans="1:25" x14ac:dyDescent="0.25">
      <c r="A5" s="2" t="s">
        <v>587</v>
      </c>
      <c r="B5" t="str">
        <f>VLOOKUP($A5,'RAW DATA'!$A$1:$AI$332,6,FALSE)</f>
        <v>NMC</v>
      </c>
      <c r="C5">
        <f>IF(VLOOKUP($A5,'RAW DATA'!$A$1:$AI$332,14,FALSE)=0,NA(),(VLOOKUP($A5,'RAW DATA'!$A$1:$AI$332,14,FALSE)))</f>
        <v>437</v>
      </c>
      <c r="D5">
        <f>IF(VLOOKUP($A5,'RAW DATA'!$A$1:$AI$332,15,FALSE)=0,NA(),(VLOOKUP($A5,'RAW DATA'!$A$1:$AI$332,15,FALSE)))</f>
        <v>189</v>
      </c>
      <c r="E5">
        <f>IFERROR(VLOOKUP($A5,'RAW DATA'!$A$1:$AI$332,16,FALSE),0)</f>
        <v>200</v>
      </c>
      <c r="F5">
        <f>IFERROR(VLOOKUP($A5,'RAW DATA'!$A$1:$AI$332,17,FALSE),0)</f>
        <v>4.2</v>
      </c>
      <c r="G5">
        <f>IFERROR(VLOOKUP($A5,'RAW DATA'!$A$1:$AI$332,18,FALSE),0)</f>
        <v>3.7</v>
      </c>
      <c r="H5" s="22">
        <f>IFERROR(VLOOKUP($A5,'RAW DATA'!$A$1:$AI$332,23,FALSE),0)</f>
        <v>3955</v>
      </c>
      <c r="I5" s="22">
        <f t="shared" si="0"/>
        <v>187.10493046776233</v>
      </c>
      <c r="J5" s="22">
        <f>IFERROR(VLOOKUP($A5,'RAW DATA'!$A$1:$AI$332,24,FALSE),0)</f>
        <v>0</v>
      </c>
      <c r="K5">
        <f>IFERROR(VLOOKUP($A5,'RAW DATA'!$A$1:$AI$332,28,FALSE)*VLOOKUP($A5,'RAW DATA'!$A$1:$AI$332,29,FALSE)*VLOOKUP($A5,'RAW DATA'!$A$1:$AI$332,30,FALSE)/1000, PI()*(VLOOKUP($A5,'RAW DATA'!$A$1:$AI$332,31,FALSE)/2)^2*VLOOKUP($A5,'RAW DATA'!$A$1:$AI$332,29,FALSE)/1000)</f>
        <v>2054.6064000000001</v>
      </c>
      <c r="L5">
        <f t="shared" si="1"/>
        <v>360.16630727909734</v>
      </c>
      <c r="M5" s="22" t="str">
        <f>VLOOKUP($A5,'RAW DATA'!$A$1:$AI$332,33,FALSE)</f>
        <v>x</v>
      </c>
      <c r="N5" s="22" t="str">
        <f>VLOOKUP($A5,'RAW DATA'!$A$1:$AI$332,34,FALSE)</f>
        <v>x</v>
      </c>
      <c r="O5" s="22">
        <f t="shared" si="2"/>
        <v>0.21332837405405414</v>
      </c>
      <c r="P5" s="22">
        <f t="shared" si="3"/>
        <v>1.0128378378378322E-2</v>
      </c>
    </row>
    <row r="6" spans="1:25" x14ac:dyDescent="0.25">
      <c r="A6" s="2" t="s">
        <v>588</v>
      </c>
      <c r="B6" t="str">
        <f>VLOOKUP($A6,'RAW DATA'!$A$1:$AI$332,6,FALSE)</f>
        <v>NMC</v>
      </c>
      <c r="C6">
        <f>IF(VLOOKUP($A6,'RAW DATA'!$A$1:$AI$332,14,FALSE)=0,NA(),(VLOOKUP($A6,'RAW DATA'!$A$1:$AI$332,14,FALSE)))</f>
        <v>455</v>
      </c>
      <c r="D6">
        <f>IF(VLOOKUP($A6,'RAW DATA'!$A$1:$AI$332,15,FALSE)=0,NA(),(VLOOKUP($A6,'RAW DATA'!$A$1:$AI$332,15,FALSE)))</f>
        <v>198</v>
      </c>
      <c r="E6">
        <f>IFERROR(VLOOKUP($A6,'RAW DATA'!$A$1:$AI$332,16,FALSE),0)</f>
        <v>240</v>
      </c>
      <c r="F6">
        <f>IFERROR(VLOOKUP($A6,'RAW DATA'!$A$1:$AI$332,17,FALSE),0)</f>
        <v>4.2</v>
      </c>
      <c r="G6">
        <f>IFERROR(VLOOKUP($A6,'RAW DATA'!$A$1:$AI$332,18,FALSE),0)</f>
        <v>3.7</v>
      </c>
      <c r="H6" s="22">
        <f>IFERROR(VLOOKUP($A6,'RAW DATA'!$A$1:$AI$332,23,FALSE),0)</f>
        <v>4510</v>
      </c>
      <c r="I6" s="22">
        <f t="shared" si="0"/>
        <v>196.89578713968959</v>
      </c>
      <c r="J6" s="22">
        <f>IFERROR(VLOOKUP($A6,'RAW DATA'!$A$1:$AI$332,24,FALSE),0)</f>
        <v>0</v>
      </c>
      <c r="K6">
        <f>IFERROR(VLOOKUP($A6,'RAW DATA'!$A$1:$AI$332,28,FALSE)*VLOOKUP($A6,'RAW DATA'!$A$1:$AI$332,29,FALSE)*VLOOKUP($A6,'RAW DATA'!$A$1:$AI$332,30,FALSE)/1000, PI()*(VLOOKUP($A6,'RAW DATA'!$A$1:$AI$332,31,FALSE)/2)^2*VLOOKUP($A6,'RAW DATA'!$A$1:$AI$332,29,FALSE)/1000)</f>
        <v>2386.9692</v>
      </c>
      <c r="L6">
        <f t="shared" si="1"/>
        <v>372.01988194904237</v>
      </c>
      <c r="M6" s="22" t="str">
        <f>VLOOKUP($A6,'RAW DATA'!$A$1:$AI$332,33,FALSE)</f>
        <v>x</v>
      </c>
      <c r="N6" s="22" t="str">
        <f>VLOOKUP($A6,'RAW DATA'!$A$1:$AI$332,34,FALSE)</f>
        <v>x</v>
      </c>
      <c r="O6" s="22">
        <f t="shared" si="2"/>
        <v>0.22305291216216205</v>
      </c>
      <c r="P6" s="22">
        <f t="shared" si="3"/>
        <v>5.6081081081080786E-3</v>
      </c>
    </row>
    <row r="7" spans="1:25" x14ac:dyDescent="0.25">
      <c r="A7" s="2" t="s">
        <v>589</v>
      </c>
      <c r="B7" t="str">
        <f>VLOOKUP($A7,'RAW DATA'!$A$1:$AI$332,6,FALSE)</f>
        <v>NMC</v>
      </c>
      <c r="C7">
        <f>IF(VLOOKUP($A7,'RAW DATA'!$A$1:$AI$332,14,FALSE)=0,NA(),(VLOOKUP($A7,'RAW DATA'!$A$1:$AI$332,14,FALSE)))</f>
        <v>370</v>
      </c>
      <c r="D7">
        <f>IF(VLOOKUP($A7,'RAW DATA'!$A$1:$AI$332,15,FALSE)=0,NA(),(VLOOKUP($A7,'RAW DATA'!$A$1:$AI$332,15,FALSE)))</f>
        <v>159</v>
      </c>
      <c r="E7">
        <f>IFERROR(VLOOKUP($A7,'RAW DATA'!$A$1:$AI$332,16,FALSE),0)</f>
        <v>40</v>
      </c>
      <c r="F7">
        <f>IFERROR(VLOOKUP($A7,'RAW DATA'!$A$1:$AI$332,17,FALSE),0)</f>
        <v>4.2</v>
      </c>
      <c r="G7">
        <f>IFERROR(VLOOKUP($A7,'RAW DATA'!$A$1:$AI$332,18,FALSE),0)</f>
        <v>3.7</v>
      </c>
      <c r="H7" s="22">
        <f>IFERROR(VLOOKUP($A7,'RAW DATA'!$A$1:$AI$332,23,FALSE),0)</f>
        <v>940</v>
      </c>
      <c r="I7" s="22">
        <f t="shared" si="0"/>
        <v>157.44680851063831</v>
      </c>
      <c r="J7" s="22">
        <f>IFERROR(VLOOKUP($A7,'RAW DATA'!$A$1:$AI$332,24,FALSE),0)</f>
        <v>0</v>
      </c>
      <c r="K7">
        <f>IFERROR(VLOOKUP($A7,'RAW DATA'!$A$1:$AI$332,28,FALSE)*VLOOKUP($A7,'RAW DATA'!$A$1:$AI$332,29,FALSE)*VLOOKUP($A7,'RAW DATA'!$A$1:$AI$332,30,FALSE)/1000, PI()*(VLOOKUP($A7,'RAW DATA'!$A$1:$AI$332,31,FALSE)/2)^2*VLOOKUP($A7,'RAW DATA'!$A$1:$AI$332,29,FALSE)/1000)</f>
        <v>528.41060000000004</v>
      </c>
      <c r="L7">
        <f t="shared" si="1"/>
        <v>280.08522160607674</v>
      </c>
      <c r="M7" s="22" t="str">
        <f>VLOOKUP($A7,'RAW DATA'!$A$1:$AI$332,33,FALSE)</f>
        <v>x</v>
      </c>
      <c r="N7" s="22" t="str">
        <f>VLOOKUP($A7,'RAW DATA'!$A$1:$AI$332,34,FALSE)</f>
        <v>x</v>
      </c>
      <c r="O7" s="22">
        <f t="shared" si="2"/>
        <v>0.32102650000000033</v>
      </c>
      <c r="P7" s="22">
        <f t="shared" si="3"/>
        <v>9.8648648648647086E-3</v>
      </c>
    </row>
    <row r="8" spans="1:25" x14ac:dyDescent="0.25">
      <c r="A8" s="2" t="s">
        <v>590</v>
      </c>
      <c r="B8" t="str">
        <f>VLOOKUP($A8,'RAW DATA'!$A$1:$AI$332,6,FALSE)</f>
        <v>NMC</v>
      </c>
      <c r="C8">
        <f>IF(VLOOKUP($A8,'RAW DATA'!$A$1:$AI$332,14,FALSE)=0,NA(),(VLOOKUP($A8,'RAW DATA'!$A$1:$AI$332,14,FALSE)))</f>
        <v>348</v>
      </c>
      <c r="D8">
        <f>IF(VLOOKUP($A8,'RAW DATA'!$A$1:$AI$332,15,FALSE)=0,NA(),(VLOOKUP($A8,'RAW DATA'!$A$1:$AI$332,15,FALSE)))</f>
        <v>150</v>
      </c>
      <c r="E8">
        <f>IFERROR(VLOOKUP($A8,'RAW DATA'!$A$1:$AI$332,16,FALSE),0)</f>
        <v>46</v>
      </c>
      <c r="F8">
        <f>IFERROR(VLOOKUP($A8,'RAW DATA'!$A$1:$AI$332,17,FALSE),0)</f>
        <v>4.2</v>
      </c>
      <c r="G8">
        <f>IFERROR(VLOOKUP($A8,'RAW DATA'!$A$1:$AI$332,18,FALSE),0)</f>
        <v>3.7</v>
      </c>
      <c r="H8" s="22">
        <f>IFERROR(VLOOKUP($A8,'RAW DATA'!$A$1:$AI$332,23,FALSE),0)</f>
        <v>1145</v>
      </c>
      <c r="I8" s="22">
        <f t="shared" si="0"/>
        <v>148.64628820960701</v>
      </c>
      <c r="J8" s="22">
        <f>IFERROR(VLOOKUP($A8,'RAW DATA'!$A$1:$AI$332,24,FALSE),0)</f>
        <v>0</v>
      </c>
      <c r="K8">
        <f>IFERROR(VLOOKUP($A8,'RAW DATA'!$A$1:$AI$332,28,FALSE)*VLOOKUP($A8,'RAW DATA'!$A$1:$AI$332,29,FALSE)*VLOOKUP($A8,'RAW DATA'!$A$1:$AI$332,30,FALSE)/1000, PI()*(VLOOKUP($A8,'RAW DATA'!$A$1:$AI$332,31,FALSE)/2)^2*VLOOKUP($A8,'RAW DATA'!$A$1:$AI$332,29,FALSE)/1000)</f>
        <v>625.88439999999991</v>
      </c>
      <c r="L8">
        <f t="shared" si="1"/>
        <v>271.93520081344104</v>
      </c>
      <c r="M8" s="22" t="str">
        <f>VLOOKUP($A8,'RAW DATA'!$A$1:$AI$332,33,FALSE)</f>
        <v>x</v>
      </c>
      <c r="N8" s="22" t="str">
        <f>VLOOKUP($A8,'RAW DATA'!$A$1:$AI$332,34,FALSE)</f>
        <v>x</v>
      </c>
      <c r="O8" s="22">
        <f t="shared" si="2"/>
        <v>0.27971663454759055</v>
      </c>
      <c r="P8" s="22">
        <f t="shared" si="3"/>
        <v>9.1069330199764487E-3</v>
      </c>
    </row>
    <row r="9" spans="1:25" x14ac:dyDescent="0.25">
      <c r="A9" s="2" t="s">
        <v>591</v>
      </c>
      <c r="B9" t="str">
        <f>VLOOKUP($A9,'RAW DATA'!$A$1:$AI$332,6,FALSE)</f>
        <v>NMC</v>
      </c>
      <c r="C9">
        <f>IF(VLOOKUP($A9,'RAW DATA'!$A$1:$AI$332,14,FALSE)=0,NA(),(VLOOKUP($A9,'RAW DATA'!$A$1:$AI$332,14,FALSE)))</f>
        <v>429</v>
      </c>
      <c r="D9">
        <f>IF(VLOOKUP($A9,'RAW DATA'!$A$1:$AI$332,15,FALSE)=0,NA(),(VLOOKUP($A9,'RAW DATA'!$A$1:$AI$332,15,FALSE)))</f>
        <v>180</v>
      </c>
      <c r="E9">
        <f>IFERROR(VLOOKUP($A9,'RAW DATA'!$A$1:$AI$332,16,FALSE),0)</f>
        <v>57</v>
      </c>
      <c r="F9">
        <f>IFERROR(VLOOKUP($A9,'RAW DATA'!$A$1:$AI$332,17,FALSE),0)</f>
        <v>4.2</v>
      </c>
      <c r="G9">
        <f>IFERROR(VLOOKUP($A9,'RAW DATA'!$A$1:$AI$332,18,FALSE),0)</f>
        <v>3.68</v>
      </c>
      <c r="H9" s="22">
        <f>IFERROR(VLOOKUP($A9,'RAW DATA'!$A$1:$AI$332,23,FALSE),0)</f>
        <v>1175</v>
      </c>
      <c r="I9" s="22">
        <f t="shared" si="0"/>
        <v>178.51914893617021</v>
      </c>
      <c r="J9" s="22">
        <f>IFERROR(VLOOKUP($A9,'RAW DATA'!$A$1:$AI$332,24,FALSE),0)</f>
        <v>0</v>
      </c>
      <c r="K9">
        <f>IFERROR(VLOOKUP($A9,'RAW DATA'!$A$1:$AI$332,28,FALSE)*VLOOKUP($A9,'RAW DATA'!$A$1:$AI$332,29,FALSE)*VLOOKUP($A9,'RAW DATA'!$A$1:$AI$332,30,FALSE)/1000, PI()*(VLOOKUP($A9,'RAW DATA'!$A$1:$AI$332,31,FALSE)/2)^2*VLOOKUP($A9,'RAW DATA'!$A$1:$AI$332,29,FALSE)/1000)</f>
        <v>625.88439999999991</v>
      </c>
      <c r="L9">
        <f t="shared" si="1"/>
        <v>335.14176100251109</v>
      </c>
      <c r="M9" s="22" t="str">
        <f>VLOOKUP($A9,'RAW DATA'!$A$1:$AI$332,33,FALSE)</f>
        <v>x</v>
      </c>
      <c r="N9" s="22" t="str">
        <f>VLOOKUP($A9,'RAW DATA'!$A$1:$AI$332,34,FALSE)</f>
        <v>x</v>
      </c>
      <c r="O9" s="22">
        <f t="shared" si="2"/>
        <v>0.2800553375286039</v>
      </c>
      <c r="P9" s="22">
        <f t="shared" si="3"/>
        <v>8.295194508009196E-3</v>
      </c>
    </row>
    <row r="10" spans="1:25" x14ac:dyDescent="0.25">
      <c r="A10" s="2" t="s">
        <v>592</v>
      </c>
      <c r="B10" t="str">
        <f>VLOOKUP($A10,'RAW DATA'!$A$1:$AI$332,6,FALSE)</f>
        <v>NMC</v>
      </c>
      <c r="C10" t="e">
        <f>IF(VLOOKUP($A10,'RAW DATA'!$A$1:$AI$332,14,FALSE)=0,NA(),(VLOOKUP($A10,'RAW DATA'!$A$1:$AI$332,14,FALSE)))</f>
        <v>#N/A</v>
      </c>
      <c r="D10">
        <f>IF(VLOOKUP($A10,'RAW DATA'!$A$1:$AI$332,15,FALSE)=0,NA(),(VLOOKUP($A10,'RAW DATA'!$A$1:$AI$332,15,FALSE)))</f>
        <v>168</v>
      </c>
      <c r="E10">
        <f>IFERROR(VLOOKUP($A10,'RAW DATA'!$A$1:$AI$332,16,FALSE),0)</f>
        <v>75</v>
      </c>
      <c r="F10">
        <f>IFERROR(VLOOKUP($A10,'RAW DATA'!$A$1:$AI$332,17,FALSE),0)</f>
        <v>4.2</v>
      </c>
      <c r="G10">
        <f>IFERROR(VLOOKUP($A10,'RAW DATA'!$A$1:$AI$332,18,FALSE),0)</f>
        <v>3.7</v>
      </c>
      <c r="H10" s="22">
        <f>IFERROR(VLOOKUP($A10,'RAW DATA'!$A$1:$AI$332,23,FALSE),0)</f>
        <v>1665</v>
      </c>
      <c r="I10" s="22">
        <f t="shared" si="0"/>
        <v>166.66666666666666</v>
      </c>
      <c r="J10" s="22">
        <f>IFERROR(VLOOKUP($A10,'RAW DATA'!$A$1:$AI$332,24,FALSE),0)</f>
        <v>0</v>
      </c>
      <c r="K10">
        <f>IFERROR(VLOOKUP($A10,'RAW DATA'!$A$1:$AI$332,28,FALSE)*VLOOKUP($A10,'RAW DATA'!$A$1:$AI$332,29,FALSE)*VLOOKUP($A10,'RAW DATA'!$A$1:$AI$332,30,FALSE)/1000, PI()*(VLOOKUP($A10,'RAW DATA'!$A$1:$AI$332,31,FALSE)/2)^2*VLOOKUP($A10,'RAW DATA'!$A$1:$AI$332,29,FALSE)/1000)</f>
        <v>923.26</v>
      </c>
      <c r="L10">
        <f t="shared" si="1"/>
        <v>300.56538786474016</v>
      </c>
      <c r="M10" s="22" t="str">
        <f>VLOOKUP($A10,'RAW DATA'!$A$1:$AI$332,33,FALSE)</f>
        <v>x</v>
      </c>
      <c r="N10" s="22" t="str">
        <f>VLOOKUP($A10,'RAW DATA'!$A$1:$AI$332,34,FALSE)</f>
        <v>x</v>
      </c>
      <c r="O10" s="22" t="str">
        <f t="shared" si="2"/>
        <v/>
      </c>
      <c r="P10" s="22">
        <f t="shared" si="3"/>
        <v>8.0000000000000071E-3</v>
      </c>
    </row>
    <row r="11" spans="1:25" x14ac:dyDescent="0.25">
      <c r="A11" s="2" t="s">
        <v>593</v>
      </c>
      <c r="B11" t="str">
        <f>VLOOKUP($A11,'RAW DATA'!$A$1:$AI$332,6,FALSE)</f>
        <v>NMC</v>
      </c>
      <c r="C11" t="e">
        <f>IF(VLOOKUP($A11,'RAW DATA'!$A$1:$AI$332,14,FALSE)=0,NA(),(VLOOKUP($A11,'RAW DATA'!$A$1:$AI$332,14,FALSE)))</f>
        <v>#N/A</v>
      </c>
      <c r="D11">
        <f>IF(VLOOKUP($A11,'RAW DATA'!$A$1:$AI$332,15,FALSE)=0,NA(),(VLOOKUP($A11,'RAW DATA'!$A$1:$AI$332,15,FALSE)))</f>
        <v>181</v>
      </c>
      <c r="E11">
        <f>IFERROR(VLOOKUP($A11,'RAW DATA'!$A$1:$AI$332,16,FALSE),0)</f>
        <v>85</v>
      </c>
      <c r="F11">
        <f>IFERROR(VLOOKUP($A11,'RAW DATA'!$A$1:$AI$332,17,FALSE),0)</f>
        <v>4.2</v>
      </c>
      <c r="G11">
        <f>IFERROR(VLOOKUP($A11,'RAW DATA'!$A$1:$AI$332,18,FALSE),0)</f>
        <v>3.7</v>
      </c>
      <c r="H11" s="22">
        <f>IFERROR(VLOOKUP($A11,'RAW DATA'!$A$1:$AI$332,23,FALSE),0)</f>
        <v>1735</v>
      </c>
      <c r="I11" s="22">
        <f t="shared" si="0"/>
        <v>181.26801152737752</v>
      </c>
      <c r="J11" s="22">
        <f>IFERROR(VLOOKUP($A11,'RAW DATA'!$A$1:$AI$332,24,FALSE),0)</f>
        <v>0</v>
      </c>
      <c r="K11">
        <f>IFERROR(VLOOKUP($A11,'RAW DATA'!$A$1:$AI$332,28,FALSE)*VLOOKUP($A11,'RAW DATA'!$A$1:$AI$332,29,FALSE)*VLOOKUP($A11,'RAW DATA'!$A$1:$AI$332,30,FALSE)/1000, PI()*(VLOOKUP($A11,'RAW DATA'!$A$1:$AI$332,31,FALSE)/2)^2*VLOOKUP($A11,'RAW DATA'!$A$1:$AI$332,29,FALSE)/1000)</f>
        <v>894.85199999999998</v>
      </c>
      <c r="L11">
        <f t="shared" si="1"/>
        <v>351.45476570427292</v>
      </c>
      <c r="M11" s="22" t="str">
        <f>VLOOKUP($A11,'RAW DATA'!$A$1:$AI$332,33,FALSE)</f>
        <v>x</v>
      </c>
      <c r="N11" s="22" t="str">
        <f>VLOOKUP($A11,'RAW DATA'!$A$1:$AI$332,34,FALSE)</f>
        <v>x</v>
      </c>
      <c r="O11" s="22" t="str">
        <f t="shared" si="2"/>
        <v/>
      </c>
      <c r="P11" s="22">
        <f t="shared" si="3"/>
        <v>-1.4785373608903196E-3</v>
      </c>
    </row>
    <row r="12" spans="1:25" x14ac:dyDescent="0.25">
      <c r="A12" s="2" t="s">
        <v>466</v>
      </c>
      <c r="B12" t="str">
        <f>VLOOKUP($A12,'RAW DATA'!$A$1:$AI$332,6,FALSE)</f>
        <v>LFP</v>
      </c>
      <c r="C12" t="e">
        <f>IF(VLOOKUP($A12,'RAW DATA'!$A$1:$AI$332,14,FALSE)=0,NA(),(VLOOKUP($A12,'RAW DATA'!$A$1:$AI$332,14,FALSE)))</f>
        <v>#N/A</v>
      </c>
      <c r="D12" t="e">
        <f>IF(VLOOKUP($A12,'RAW DATA'!$A$1:$AI$332,15,FALSE)=0,NA(),(VLOOKUP($A12,'RAW DATA'!$A$1:$AI$332,15,FALSE)))</f>
        <v>#N/A</v>
      </c>
      <c r="E12">
        <f>IFERROR(VLOOKUP($A12,'RAW DATA'!$A$1:$AI$332,16,FALSE),0)</f>
        <v>40</v>
      </c>
      <c r="F12">
        <f>IFERROR(VLOOKUP($A12,'RAW DATA'!$A$1:$AI$332,17,FALSE),0)</f>
        <v>3.65</v>
      </c>
      <c r="G12">
        <f>IFERROR(VLOOKUP($A12,'RAW DATA'!$A$1:$AI$332,18,FALSE),0)</f>
        <v>3.2</v>
      </c>
      <c r="H12" s="22">
        <f>IFERROR(VLOOKUP($A12,'RAW DATA'!$A$1:$AI$332,23,FALSE),0)</f>
        <v>1500</v>
      </c>
      <c r="I12" s="22">
        <f t="shared" si="0"/>
        <v>85.333333333333329</v>
      </c>
      <c r="J12" s="22">
        <f>IFERROR(VLOOKUP($A12,'RAW DATA'!$A$1:$AI$332,24,FALSE),0)</f>
        <v>0</v>
      </c>
      <c r="K12">
        <f>IFERROR(VLOOKUP($A12,'RAW DATA'!$A$1:$AI$332,28,FALSE)*VLOOKUP($A12,'RAW DATA'!$A$1:$AI$332,29,FALSE)*VLOOKUP($A12,'RAW DATA'!$A$1:$AI$332,30,FALSE)/1000, PI()*(VLOOKUP($A12,'RAW DATA'!$A$1:$AI$332,31,FALSE)/2)^2*VLOOKUP($A12,'RAW DATA'!$A$1:$AI$332,29,FALSE)/1000)</f>
        <v>629.64800000000002</v>
      </c>
      <c r="L12">
        <f t="shared" si="1"/>
        <v>203.28818641526695</v>
      </c>
      <c r="M12" s="22" t="str">
        <f>VLOOKUP($A12,'RAW DATA'!$A$1:$AI$332,33,FALSE)</f>
        <v>x</v>
      </c>
      <c r="N12" s="22">
        <f>VLOOKUP($A12,'RAW DATA'!$A$1:$AI$332,34,FALSE)</f>
        <v>0</v>
      </c>
      <c r="O12" s="22" t="str">
        <f t="shared" si="2"/>
        <v/>
      </c>
      <c r="P12" s="22" t="str">
        <f t="shared" si="3"/>
        <v/>
      </c>
    </row>
    <row r="13" spans="1:25" x14ac:dyDescent="0.25">
      <c r="A13" s="2" t="s">
        <v>467</v>
      </c>
      <c r="B13" t="str">
        <f>VLOOKUP($A13,'RAW DATA'!$A$1:$AI$332,6,FALSE)</f>
        <v>LFP</v>
      </c>
      <c r="C13" t="e">
        <f>IF(VLOOKUP($A13,'RAW DATA'!$A$1:$AI$332,14,FALSE)=0,NA(),(VLOOKUP($A13,'RAW DATA'!$A$1:$AI$332,14,FALSE)))</f>
        <v>#N/A</v>
      </c>
      <c r="D13" t="e">
        <f>IF(VLOOKUP($A13,'RAW DATA'!$A$1:$AI$332,15,FALSE)=0,NA(),(VLOOKUP($A13,'RAW DATA'!$A$1:$AI$332,15,FALSE)))</f>
        <v>#N/A</v>
      </c>
      <c r="E13">
        <f>IFERROR(VLOOKUP($A13,'RAW DATA'!$A$1:$AI$332,16,FALSE),0)</f>
        <v>60</v>
      </c>
      <c r="F13">
        <f>IFERROR(VLOOKUP($A13,'RAW DATA'!$A$1:$AI$332,17,FALSE),0)</f>
        <v>3.65</v>
      </c>
      <c r="G13">
        <f>IFERROR(VLOOKUP($A13,'RAW DATA'!$A$1:$AI$332,18,FALSE),0)</f>
        <v>3.2</v>
      </c>
      <c r="H13" s="22">
        <f>IFERROR(VLOOKUP($A13,'RAW DATA'!$A$1:$AI$332,23,FALSE),0)</f>
        <v>2000</v>
      </c>
      <c r="I13" s="22">
        <f t="shared" si="0"/>
        <v>96</v>
      </c>
      <c r="J13" s="22">
        <f>IFERROR(VLOOKUP($A13,'RAW DATA'!$A$1:$AI$332,24,FALSE),0)</f>
        <v>0</v>
      </c>
      <c r="K13">
        <f>IFERROR(VLOOKUP($A13,'RAW DATA'!$A$1:$AI$332,28,FALSE)*VLOOKUP($A13,'RAW DATA'!$A$1:$AI$332,29,FALSE)*VLOOKUP($A13,'RAW DATA'!$A$1:$AI$332,30,FALSE)/1000, PI()*(VLOOKUP($A13,'RAW DATA'!$A$1:$AI$332,31,FALSE)/2)^2*VLOOKUP($A13,'RAW DATA'!$A$1:$AI$332,29,FALSE)/1000)</f>
        <v>1131.5999999999999</v>
      </c>
      <c r="L13">
        <f t="shared" si="1"/>
        <v>169.67126193001062</v>
      </c>
      <c r="M13" s="22" t="str">
        <f>VLOOKUP($A13,'RAW DATA'!$A$1:$AI$332,33,FALSE)</f>
        <v>x</v>
      </c>
      <c r="N13" s="22">
        <f>VLOOKUP($A13,'RAW DATA'!$A$1:$AI$332,34,FALSE)</f>
        <v>0</v>
      </c>
      <c r="O13" s="22" t="str">
        <f t="shared" si="2"/>
        <v/>
      </c>
      <c r="P13" s="22" t="str">
        <f t="shared" si="3"/>
        <v/>
      </c>
    </row>
    <row r="14" spans="1:25" x14ac:dyDescent="0.25">
      <c r="A14" s="2" t="s">
        <v>468</v>
      </c>
      <c r="B14" t="str">
        <f>VLOOKUP($A14,'RAW DATA'!$A$1:$AI$332,6,FALSE)</f>
        <v>LFP</v>
      </c>
      <c r="C14" t="e">
        <f>IF(VLOOKUP($A14,'RAW DATA'!$A$1:$AI$332,14,FALSE)=0,NA(),(VLOOKUP($A14,'RAW DATA'!$A$1:$AI$332,14,FALSE)))</f>
        <v>#N/A</v>
      </c>
      <c r="D14" t="e">
        <f>IF(VLOOKUP($A14,'RAW DATA'!$A$1:$AI$332,15,FALSE)=0,NA(),(VLOOKUP($A14,'RAW DATA'!$A$1:$AI$332,15,FALSE)))</f>
        <v>#N/A</v>
      </c>
      <c r="E14">
        <f>IFERROR(VLOOKUP($A14,'RAW DATA'!$A$1:$AI$332,16,FALSE),0)</f>
        <v>100</v>
      </c>
      <c r="F14">
        <f>IFERROR(VLOOKUP($A14,'RAW DATA'!$A$1:$AI$332,17,FALSE),0)</f>
        <v>3.65</v>
      </c>
      <c r="G14">
        <f>IFERROR(VLOOKUP($A14,'RAW DATA'!$A$1:$AI$332,18,FALSE),0)</f>
        <v>3.2</v>
      </c>
      <c r="H14" s="22">
        <f>IFERROR(VLOOKUP($A14,'RAW DATA'!$A$1:$AI$332,23,FALSE),0)</f>
        <v>3400</v>
      </c>
      <c r="I14" s="22">
        <f t="shared" si="0"/>
        <v>94.117647058823536</v>
      </c>
      <c r="J14" s="22">
        <f>IFERROR(VLOOKUP($A14,'RAW DATA'!$A$1:$AI$332,24,FALSE),0)</f>
        <v>0</v>
      </c>
      <c r="K14">
        <f>IFERROR(VLOOKUP($A14,'RAW DATA'!$A$1:$AI$332,28,FALSE)*VLOOKUP($A14,'RAW DATA'!$A$1:$AI$332,29,FALSE)*VLOOKUP($A14,'RAW DATA'!$A$1:$AI$332,30,FALSE)/1000, PI()*(VLOOKUP($A14,'RAW DATA'!$A$1:$AI$332,31,FALSE)/2)^2*VLOOKUP($A14,'RAW DATA'!$A$1:$AI$332,29,FALSE)/1000)</f>
        <v>2026.482</v>
      </c>
      <c r="L14">
        <f t="shared" si="1"/>
        <v>157.90912527226988</v>
      </c>
      <c r="M14" s="22" t="str">
        <f>VLOOKUP($A14,'RAW DATA'!$A$1:$AI$332,33,FALSE)</f>
        <v>x</v>
      </c>
      <c r="N14" s="22">
        <f>VLOOKUP($A14,'RAW DATA'!$A$1:$AI$332,34,FALSE)</f>
        <v>0</v>
      </c>
      <c r="O14" s="22" t="str">
        <f t="shared" si="2"/>
        <v/>
      </c>
      <c r="P14" s="22" t="str">
        <f t="shared" si="3"/>
        <v/>
      </c>
    </row>
    <row r="15" spans="1:25" x14ac:dyDescent="0.25">
      <c r="A15" s="2" t="s">
        <v>469</v>
      </c>
      <c r="B15" t="str">
        <f>VLOOKUP($A15,'RAW DATA'!$A$1:$AI$332,6,FALSE)</f>
        <v>LFP</v>
      </c>
      <c r="C15" t="e">
        <f>IF(VLOOKUP($A15,'RAW DATA'!$A$1:$AI$332,14,FALSE)=0,NA(),(VLOOKUP($A15,'RAW DATA'!$A$1:$AI$332,14,FALSE)))</f>
        <v>#N/A</v>
      </c>
      <c r="D15" t="e">
        <f>IF(VLOOKUP($A15,'RAW DATA'!$A$1:$AI$332,15,FALSE)=0,NA(),(VLOOKUP($A15,'RAW DATA'!$A$1:$AI$332,15,FALSE)))</f>
        <v>#N/A</v>
      </c>
      <c r="E15">
        <f>IFERROR(VLOOKUP($A15,'RAW DATA'!$A$1:$AI$332,16,FALSE),0)</f>
        <v>180</v>
      </c>
      <c r="F15">
        <f>IFERROR(VLOOKUP($A15,'RAW DATA'!$A$1:$AI$332,17,FALSE),0)</f>
        <v>3.65</v>
      </c>
      <c r="G15">
        <f>IFERROR(VLOOKUP($A15,'RAW DATA'!$A$1:$AI$332,18,FALSE),0)</f>
        <v>3.2</v>
      </c>
      <c r="H15" s="22">
        <f>IFERROR(VLOOKUP($A15,'RAW DATA'!$A$1:$AI$332,23,FALSE),0)</f>
        <v>5600</v>
      </c>
      <c r="I15" s="22">
        <f t="shared" si="0"/>
        <v>102.85714285714286</v>
      </c>
      <c r="J15" s="22">
        <f>IFERROR(VLOOKUP($A15,'RAW DATA'!$A$1:$AI$332,24,FALSE),0)</f>
        <v>0</v>
      </c>
      <c r="K15">
        <f>IFERROR(VLOOKUP($A15,'RAW DATA'!$A$1:$AI$332,28,FALSE)*VLOOKUP($A15,'RAW DATA'!$A$1:$AI$332,29,FALSE)*VLOOKUP($A15,'RAW DATA'!$A$1:$AI$332,30,FALSE)/1000, PI()*(VLOOKUP($A15,'RAW DATA'!$A$1:$AI$332,31,FALSE)/2)^2*VLOOKUP($A15,'RAW DATA'!$A$1:$AI$332,29,FALSE)/1000)</f>
        <v>3565.62</v>
      </c>
      <c r="L15">
        <f t="shared" si="1"/>
        <v>161.54273310111566</v>
      </c>
      <c r="M15" s="22">
        <f>VLOOKUP($A15,'RAW DATA'!$A$1:$AI$332,33,FALSE)</f>
        <v>0</v>
      </c>
      <c r="N15" s="22">
        <f>VLOOKUP($A15,'RAW DATA'!$A$1:$AI$332,34,FALSE)</f>
        <v>0</v>
      </c>
      <c r="O15" s="22" t="str">
        <f t="shared" si="2"/>
        <v/>
      </c>
      <c r="P15" s="22" t="str">
        <f t="shared" si="3"/>
        <v/>
      </c>
    </row>
    <row r="16" spans="1:25" x14ac:dyDescent="0.25">
      <c r="A16" s="2" t="s">
        <v>470</v>
      </c>
      <c r="B16" t="str">
        <f>VLOOKUP($A16,'RAW DATA'!$A$1:$AI$332,6,FALSE)</f>
        <v>LFP</v>
      </c>
      <c r="C16" t="e">
        <f>IF(VLOOKUP($A16,'RAW DATA'!$A$1:$AI$332,14,FALSE)=0,NA(),(VLOOKUP($A16,'RAW DATA'!$A$1:$AI$332,14,FALSE)))</f>
        <v>#N/A</v>
      </c>
      <c r="D16" t="e">
        <f>IF(VLOOKUP($A16,'RAW DATA'!$A$1:$AI$332,15,FALSE)=0,NA(),(VLOOKUP($A16,'RAW DATA'!$A$1:$AI$332,15,FALSE)))</f>
        <v>#N/A</v>
      </c>
      <c r="E16">
        <f>IFERROR(VLOOKUP($A16,'RAW DATA'!$A$1:$AI$332,16,FALSE),0)</f>
        <v>302</v>
      </c>
      <c r="F16">
        <f>IFERROR(VLOOKUP($A16,'RAW DATA'!$A$1:$AI$332,17,FALSE),0)</f>
        <v>3.65</v>
      </c>
      <c r="G16">
        <f>IFERROR(VLOOKUP($A16,'RAW DATA'!$A$1:$AI$332,18,FALSE),0)</f>
        <v>3.2</v>
      </c>
      <c r="H16" s="22">
        <f>IFERROR(VLOOKUP($A16,'RAW DATA'!$A$1:$AI$332,23,FALSE),0)</f>
        <v>5510</v>
      </c>
      <c r="I16" s="22">
        <f t="shared" si="0"/>
        <v>175.39019963702361</v>
      </c>
      <c r="J16" s="22">
        <f>IFERROR(VLOOKUP($A16,'RAW DATA'!$A$1:$AI$332,24,FALSE),0)</f>
        <v>0</v>
      </c>
      <c r="K16">
        <f>IFERROR(VLOOKUP($A16,'RAW DATA'!$A$1:$AI$332,28,FALSE)*VLOOKUP($A16,'RAW DATA'!$A$1:$AI$332,29,FALSE)*VLOOKUP($A16,'RAW DATA'!$A$1:$AI$332,30,FALSE)/1000, PI()*(VLOOKUP($A16,'RAW DATA'!$A$1:$AI$332,31,FALSE)/2)^2*VLOOKUP($A16,'RAW DATA'!$A$1:$AI$332,29,FALSE)/1000)</f>
        <v>2542.5810000000001</v>
      </c>
      <c r="L16">
        <f t="shared" si="1"/>
        <v>380.08621947540706</v>
      </c>
      <c r="M16" s="22" t="str">
        <f>VLOOKUP($A16,'RAW DATA'!$A$1:$AI$332,33,FALSE)</f>
        <v>x</v>
      </c>
      <c r="N16" s="22">
        <f>VLOOKUP($A16,'RAW DATA'!$A$1:$AI$332,34,FALSE)</f>
        <v>0</v>
      </c>
      <c r="O16" s="22" t="str">
        <f t="shared" si="2"/>
        <v/>
      </c>
      <c r="P16" s="22" t="str">
        <f t="shared" si="3"/>
        <v/>
      </c>
    </row>
    <row r="17" spans="1:16" x14ac:dyDescent="0.25">
      <c r="A17" s="2" t="s">
        <v>471</v>
      </c>
      <c r="B17" t="str">
        <f>VLOOKUP($A17,'RAW DATA'!$A$1:$AI$332,6,FALSE)</f>
        <v>LFP</v>
      </c>
      <c r="C17" t="e">
        <f>IF(VLOOKUP($A17,'RAW DATA'!$A$1:$AI$332,14,FALSE)=0,NA(),(VLOOKUP($A17,'RAW DATA'!$A$1:$AI$332,14,FALSE)))</f>
        <v>#N/A</v>
      </c>
      <c r="D17" t="e">
        <f>IF(VLOOKUP($A17,'RAW DATA'!$A$1:$AI$332,15,FALSE)=0,NA(),(VLOOKUP($A17,'RAW DATA'!$A$1:$AI$332,15,FALSE)))</f>
        <v>#N/A</v>
      </c>
      <c r="E17">
        <f>IFERROR(VLOOKUP($A17,'RAW DATA'!$A$1:$AI$332,16,FALSE),0)</f>
        <v>202</v>
      </c>
      <c r="F17">
        <f>IFERROR(VLOOKUP($A17,'RAW DATA'!$A$1:$AI$332,17,FALSE),0)</f>
        <v>3.65</v>
      </c>
      <c r="G17">
        <f>IFERROR(VLOOKUP($A17,'RAW DATA'!$A$1:$AI$332,18,FALSE),0)</f>
        <v>3.2</v>
      </c>
      <c r="H17" s="22">
        <f>IFERROR(VLOOKUP($A17,'RAW DATA'!$A$1:$AI$332,23,FALSE),0)</f>
        <v>3840</v>
      </c>
      <c r="I17" s="22">
        <f t="shared" si="0"/>
        <v>168.33333333333337</v>
      </c>
      <c r="J17" s="22">
        <f>IFERROR(VLOOKUP($A17,'RAW DATA'!$A$1:$AI$332,24,FALSE),0)</f>
        <v>0</v>
      </c>
      <c r="K17">
        <f>IFERROR(VLOOKUP($A17,'RAW DATA'!$A$1:$AI$332,28,FALSE)*VLOOKUP($A17,'RAW DATA'!$A$1:$AI$332,29,FALSE)*VLOOKUP($A17,'RAW DATA'!$A$1:$AI$332,30,FALSE)/1000, PI()*(VLOOKUP($A17,'RAW DATA'!$A$1:$AI$332,31,FALSE)/2)^2*VLOOKUP($A17,'RAW DATA'!$A$1:$AI$332,29,FALSE)/1000)</f>
        <v>1993.518</v>
      </c>
      <c r="L17">
        <f t="shared" si="1"/>
        <v>324.25089715768809</v>
      </c>
      <c r="M17" s="22" t="str">
        <f>VLOOKUP($A17,'RAW DATA'!$A$1:$AI$332,33,FALSE)</f>
        <v>x</v>
      </c>
      <c r="N17" s="22">
        <f>VLOOKUP($A17,'RAW DATA'!$A$1:$AI$332,34,FALSE)</f>
        <v>0</v>
      </c>
      <c r="O17" s="22" t="str">
        <f t="shared" si="2"/>
        <v/>
      </c>
      <c r="P17" s="22" t="str">
        <f t="shared" si="3"/>
        <v/>
      </c>
    </row>
    <row r="18" spans="1:16" x14ac:dyDescent="0.25">
      <c r="A18" s="2" t="s">
        <v>477</v>
      </c>
      <c r="B18" t="str">
        <f>VLOOKUP($A18,'RAW DATA'!$A$1:$AI$332,6,FALSE)</f>
        <v>LFP</v>
      </c>
      <c r="C18" t="e">
        <f>IF(VLOOKUP($A18,'RAW DATA'!$A$1:$AI$332,14,FALSE)=0,NA(),(VLOOKUP($A18,'RAW DATA'!$A$1:$AI$332,14,FALSE)))</f>
        <v>#N/A</v>
      </c>
      <c r="D18" t="e">
        <f>IF(VLOOKUP($A18,'RAW DATA'!$A$1:$AI$332,15,FALSE)=0,NA(),(VLOOKUP($A18,'RAW DATA'!$A$1:$AI$332,15,FALSE)))</f>
        <v>#N/A</v>
      </c>
      <c r="E18">
        <f>IFERROR(VLOOKUP($A18,'RAW DATA'!$A$1:$AI$332,16,FALSE),0)</f>
        <v>150</v>
      </c>
      <c r="F18">
        <f>IFERROR(VLOOKUP($A18,'RAW DATA'!$A$1:$AI$332,17,FALSE),0)</f>
        <v>3.65</v>
      </c>
      <c r="G18">
        <f>IFERROR(VLOOKUP($A18,'RAW DATA'!$A$1:$AI$332,18,FALSE),0)</f>
        <v>3.2</v>
      </c>
      <c r="H18" s="22">
        <f>IFERROR(VLOOKUP($A18,'RAW DATA'!$A$1:$AI$332,23,FALSE),0)</f>
        <v>3840</v>
      </c>
      <c r="I18" s="22">
        <f t="shared" si="0"/>
        <v>125</v>
      </c>
      <c r="J18" s="22">
        <f>IFERROR(VLOOKUP($A18,'RAW DATA'!$A$1:$AI$332,24,FALSE),0)</f>
        <v>0</v>
      </c>
      <c r="K18">
        <f>IFERROR(VLOOKUP($A18,'RAW DATA'!$A$1:$AI$332,28,FALSE)*VLOOKUP($A18,'RAW DATA'!$A$1:$AI$332,29,FALSE)*VLOOKUP($A18,'RAW DATA'!$A$1:$AI$332,30,FALSE)/1000, PI()*(VLOOKUP($A18,'RAW DATA'!$A$1:$AI$332,31,FALSE)/2)^2*VLOOKUP($A18,'RAW DATA'!$A$1:$AI$332,29,FALSE)/1000)</f>
        <v>1591.317</v>
      </c>
      <c r="L18">
        <f t="shared" si="1"/>
        <v>301.63694600133095</v>
      </c>
      <c r="M18" s="22" t="str">
        <f>VLOOKUP($A18,'RAW DATA'!$A$1:$AI$332,33,FALSE)</f>
        <v>x</v>
      </c>
      <c r="N18" s="22">
        <f>VLOOKUP($A18,'RAW DATA'!$A$1:$AI$332,34,FALSE)</f>
        <v>0</v>
      </c>
      <c r="O18" s="22" t="str">
        <f t="shared" si="2"/>
        <v/>
      </c>
      <c r="P18" s="22" t="str">
        <f t="shared" si="3"/>
        <v/>
      </c>
    </row>
    <row r="19" spans="1:16" x14ac:dyDescent="0.25">
      <c r="A19" s="2" t="s">
        <v>496</v>
      </c>
      <c r="B19" t="str">
        <f>VLOOKUP($A19,'RAW DATA'!$A$1:$AI$332,6,FALSE)</f>
        <v>LFP</v>
      </c>
      <c r="C19" t="e">
        <f>IF(VLOOKUP($A19,'RAW DATA'!$A$1:$AI$332,14,FALSE)=0,NA(),(VLOOKUP($A19,'RAW DATA'!$A$1:$AI$332,14,FALSE)))</f>
        <v>#N/A</v>
      </c>
      <c r="D19" t="e">
        <f>IF(VLOOKUP($A19,'RAW DATA'!$A$1:$AI$332,15,FALSE)=0,NA(),(VLOOKUP($A19,'RAW DATA'!$A$1:$AI$332,15,FALSE)))</f>
        <v>#N/A</v>
      </c>
      <c r="E19">
        <f>IFERROR(VLOOKUP($A19,'RAW DATA'!$A$1:$AI$332,16,FALSE),0)</f>
        <v>228</v>
      </c>
      <c r="F19">
        <f>IFERROR(VLOOKUP($A19,'RAW DATA'!$A$1:$AI$332,17,FALSE),0)</f>
        <v>3.65</v>
      </c>
      <c r="G19">
        <f>IFERROR(VLOOKUP($A19,'RAW DATA'!$A$1:$AI$332,18,FALSE),0)</f>
        <v>3.2</v>
      </c>
      <c r="H19" s="22">
        <f>IFERROR(VLOOKUP($A19,'RAW DATA'!$A$1:$AI$332,23,FALSE),0)</f>
        <v>4200</v>
      </c>
      <c r="I19" s="22">
        <f t="shared" si="0"/>
        <v>173.71428571428572</v>
      </c>
      <c r="J19" s="22">
        <f>IFERROR(VLOOKUP($A19,'RAW DATA'!$A$1:$AI$332,24,FALSE),0)</f>
        <v>0</v>
      </c>
      <c r="K19">
        <f>IFERROR(VLOOKUP($A19,'RAW DATA'!$A$1:$AI$332,28,FALSE)*VLOOKUP($A19,'RAW DATA'!$A$1:$AI$332,29,FALSE)*VLOOKUP($A19,'RAW DATA'!$A$1:$AI$332,30,FALSE)/1000, PI()*(VLOOKUP($A19,'RAW DATA'!$A$1:$AI$332,31,FALSE)/2)^2*VLOOKUP($A19,'RAW DATA'!$A$1:$AI$332,29,FALSE)/1000)</f>
        <v>1944.972</v>
      </c>
      <c r="L19">
        <f t="shared" si="1"/>
        <v>375.12108143459136</v>
      </c>
      <c r="M19" s="22" t="str">
        <f>VLOOKUP($A19,'RAW DATA'!$A$1:$AI$332,33,FALSE)</f>
        <v>x</v>
      </c>
      <c r="N19" s="22">
        <f>VLOOKUP($A19,'RAW DATA'!$A$1:$AI$332,34,FALSE)</f>
        <v>0</v>
      </c>
      <c r="O19" s="22" t="str">
        <f t="shared" si="2"/>
        <v/>
      </c>
      <c r="P19" s="22" t="str">
        <f t="shared" si="3"/>
        <v/>
      </c>
    </row>
    <row r="20" spans="1:16" x14ac:dyDescent="0.25">
      <c r="A20" s="2" t="s">
        <v>545</v>
      </c>
      <c r="B20" t="str">
        <f>VLOOKUP($A20,'RAW DATA'!$A$1:$AI$332,6,FALSE)</f>
        <v>LFP</v>
      </c>
      <c r="C20" t="e">
        <f>IF(VLOOKUP($A20,'RAW DATA'!$A$1:$AI$332,14,FALSE)=0,NA(),(VLOOKUP($A20,'RAW DATA'!$A$1:$AI$332,14,FALSE)))</f>
        <v>#N/A</v>
      </c>
      <c r="D20" t="e">
        <f>IF(VLOOKUP($A20,'RAW DATA'!$A$1:$AI$332,15,FALSE)=0,NA(),(VLOOKUP($A20,'RAW DATA'!$A$1:$AI$332,15,FALSE)))</f>
        <v>#N/A</v>
      </c>
      <c r="E20">
        <f>IFERROR(VLOOKUP($A20,'RAW DATA'!$A$1:$AI$332,16,FALSE),0)</f>
        <v>280</v>
      </c>
      <c r="F20">
        <f>IFERROR(VLOOKUP($A20,'RAW DATA'!$A$1:$AI$332,17,FALSE),0)</f>
        <v>3.65</v>
      </c>
      <c r="G20">
        <f>IFERROR(VLOOKUP($A20,'RAW DATA'!$A$1:$AI$332,18,FALSE),0)</f>
        <v>3.2</v>
      </c>
      <c r="H20" s="22">
        <f>IFERROR(VLOOKUP($A20,'RAW DATA'!$A$1:$AI$332,23,FALSE),0)</f>
        <v>5300</v>
      </c>
      <c r="I20" s="22">
        <f t="shared" si="0"/>
        <v>169.05660377358492</v>
      </c>
      <c r="J20" s="22">
        <f>IFERROR(VLOOKUP($A20,'RAW DATA'!$A$1:$AI$332,24,FALSE),0)</f>
        <v>0</v>
      </c>
      <c r="K20">
        <f>IFERROR(VLOOKUP($A20,'RAW DATA'!$A$1:$AI$332,28,FALSE)*VLOOKUP($A20,'RAW DATA'!$A$1:$AI$332,29,FALSE)*VLOOKUP($A20,'RAW DATA'!$A$1:$AI$332,30,FALSE)/1000, PI()*(VLOOKUP($A20,'RAW DATA'!$A$1:$AI$332,31,FALSE)/2)^2*VLOOKUP($A20,'RAW DATA'!$A$1:$AI$332,29,FALSE)/1000)</f>
        <v>2568.2399999999998</v>
      </c>
      <c r="L20">
        <f t="shared" si="1"/>
        <v>348.87705198891069</v>
      </c>
      <c r="M20" s="22" t="str">
        <f>VLOOKUP($A20,'RAW DATA'!$A$1:$AI$332,33,FALSE)</f>
        <v>x</v>
      </c>
      <c r="N20" s="22">
        <f>VLOOKUP($A20,'RAW DATA'!$A$1:$AI$332,34,FALSE)</f>
        <v>0</v>
      </c>
      <c r="O20" s="22" t="str">
        <f t="shared" si="2"/>
        <v/>
      </c>
      <c r="P20" s="22" t="str">
        <f t="shared" si="3"/>
        <v/>
      </c>
    </row>
    <row r="21" spans="1:16" x14ac:dyDescent="0.25">
      <c r="A21" s="2" t="s">
        <v>546</v>
      </c>
      <c r="B21" t="str">
        <f>VLOOKUP($A21,'RAW DATA'!$A$1:$AI$332,6,FALSE)</f>
        <v>LFP</v>
      </c>
      <c r="C21" t="e">
        <f>IF(VLOOKUP($A21,'RAW DATA'!$A$1:$AI$332,14,FALSE)=0,NA(),(VLOOKUP($A21,'RAW DATA'!$A$1:$AI$332,14,FALSE)))</f>
        <v>#N/A</v>
      </c>
      <c r="D21" t="e">
        <f>IF(VLOOKUP($A21,'RAW DATA'!$A$1:$AI$332,15,FALSE)=0,NA(),(VLOOKUP($A21,'RAW DATA'!$A$1:$AI$332,15,FALSE)))</f>
        <v>#N/A</v>
      </c>
      <c r="E21">
        <f>IFERROR(VLOOKUP($A21,'RAW DATA'!$A$1:$AI$332,16,FALSE),0)</f>
        <v>280</v>
      </c>
      <c r="F21">
        <f>IFERROR(VLOOKUP($A21,'RAW DATA'!$A$1:$AI$332,17,FALSE),0)</f>
        <v>3.65</v>
      </c>
      <c r="G21">
        <f>IFERROR(VLOOKUP($A21,'RAW DATA'!$A$1:$AI$332,18,FALSE),0)</f>
        <v>3.2</v>
      </c>
      <c r="H21" s="22">
        <f>IFERROR(VLOOKUP($A21,'RAW DATA'!$A$1:$AI$332,23,FALSE),0)</f>
        <v>5300</v>
      </c>
      <c r="I21" s="22">
        <f t="shared" si="0"/>
        <v>169.05660377358492</v>
      </c>
      <c r="J21" s="22">
        <f>IFERROR(VLOOKUP($A21,'RAW DATA'!$A$1:$AI$332,24,FALSE),0)</f>
        <v>0</v>
      </c>
      <c r="K21">
        <f>IFERROR(VLOOKUP($A21,'RAW DATA'!$A$1:$AI$332,28,FALSE)*VLOOKUP($A21,'RAW DATA'!$A$1:$AI$332,29,FALSE)*VLOOKUP($A21,'RAW DATA'!$A$1:$AI$332,30,FALSE)/1000, PI()*(VLOOKUP($A21,'RAW DATA'!$A$1:$AI$332,31,FALSE)/2)^2*VLOOKUP($A21,'RAW DATA'!$A$1:$AI$332,29,FALSE)/1000)</f>
        <v>2568.2399999999998</v>
      </c>
      <c r="L21">
        <f t="shared" si="1"/>
        <v>348.87705198891069</v>
      </c>
      <c r="M21" s="22" t="str">
        <f>VLOOKUP($A21,'RAW DATA'!$A$1:$AI$332,33,FALSE)</f>
        <v>x</v>
      </c>
      <c r="N21" s="22">
        <f>VLOOKUP($A21,'RAW DATA'!$A$1:$AI$332,34,FALSE)</f>
        <v>0</v>
      </c>
      <c r="O21" s="22" t="str">
        <f t="shared" si="2"/>
        <v/>
      </c>
      <c r="P21" s="22" t="str">
        <f t="shared" si="3"/>
        <v/>
      </c>
    </row>
    <row r="22" spans="1:16" x14ac:dyDescent="0.25">
      <c r="A22" s="2" t="s">
        <v>547</v>
      </c>
      <c r="B22" t="str">
        <f>VLOOKUP($A22,'RAW DATA'!$A$1:$AI$332,6,FALSE)</f>
        <v>LFP</v>
      </c>
      <c r="C22" t="e">
        <f>IF(VLOOKUP($A22,'RAW DATA'!$A$1:$AI$332,14,FALSE)=0,NA(),(VLOOKUP($A22,'RAW DATA'!$A$1:$AI$332,14,FALSE)))</f>
        <v>#N/A</v>
      </c>
      <c r="D22" t="e">
        <f>IF(VLOOKUP($A22,'RAW DATA'!$A$1:$AI$332,15,FALSE)=0,NA(),(VLOOKUP($A22,'RAW DATA'!$A$1:$AI$332,15,FALSE)))</f>
        <v>#N/A</v>
      </c>
      <c r="E22">
        <f>IFERROR(VLOOKUP($A22,'RAW DATA'!$A$1:$AI$332,16,FALSE),0)</f>
        <v>304</v>
      </c>
      <c r="F22">
        <f>IFERROR(VLOOKUP($A22,'RAW DATA'!$A$1:$AI$332,17,FALSE),0)</f>
        <v>3.65</v>
      </c>
      <c r="G22">
        <f>IFERROR(VLOOKUP($A22,'RAW DATA'!$A$1:$AI$332,18,FALSE),0)</f>
        <v>3.2</v>
      </c>
      <c r="H22" s="22">
        <f>IFERROR(VLOOKUP($A22,'RAW DATA'!$A$1:$AI$332,23,FALSE),0)</f>
        <v>5490</v>
      </c>
      <c r="I22" s="22">
        <f t="shared" si="0"/>
        <v>177.19489981785065</v>
      </c>
      <c r="J22" s="22">
        <f>IFERROR(VLOOKUP($A22,'RAW DATA'!$A$1:$AI$332,24,FALSE),0)</f>
        <v>0</v>
      </c>
      <c r="K22">
        <f>IFERROR(VLOOKUP($A22,'RAW DATA'!$A$1:$AI$332,28,FALSE)*VLOOKUP($A22,'RAW DATA'!$A$1:$AI$332,29,FALSE)*VLOOKUP($A22,'RAW DATA'!$A$1:$AI$332,30,FALSE)/1000, PI()*(VLOOKUP($A22,'RAW DATA'!$A$1:$AI$332,31,FALSE)/2)^2*VLOOKUP($A22,'RAW DATA'!$A$1:$AI$332,29,FALSE)/1000)</f>
        <v>2618.3519999999999</v>
      </c>
      <c r="L22">
        <f t="shared" si="1"/>
        <v>371.5314060141647</v>
      </c>
      <c r="M22" s="22" t="str">
        <f>VLOOKUP($A22,'RAW DATA'!$A$1:$AI$332,33,FALSE)</f>
        <v>x</v>
      </c>
      <c r="N22" s="22">
        <f>VLOOKUP($A22,'RAW DATA'!$A$1:$AI$332,34,FALSE)</f>
        <v>0</v>
      </c>
      <c r="O22" s="22" t="str">
        <f t="shared" si="2"/>
        <v/>
      </c>
      <c r="P22" s="22" t="str">
        <f t="shared" si="3"/>
        <v/>
      </c>
    </row>
    <row r="23" spans="1:16" x14ac:dyDescent="0.25">
      <c r="A23" s="2" t="s">
        <v>548</v>
      </c>
      <c r="B23" t="str">
        <f>VLOOKUP($A23,'RAW DATA'!$A$1:$AI$332,6,FALSE)</f>
        <v>LFP</v>
      </c>
      <c r="C23" t="e">
        <f>IF(VLOOKUP($A23,'RAW DATA'!$A$1:$AI$332,14,FALSE)=0,NA(),(VLOOKUP($A23,'RAW DATA'!$A$1:$AI$332,14,FALSE)))</f>
        <v>#N/A</v>
      </c>
      <c r="D23" t="e">
        <f>IF(VLOOKUP($A23,'RAW DATA'!$A$1:$AI$332,15,FALSE)=0,NA(),(VLOOKUP($A23,'RAW DATA'!$A$1:$AI$332,15,FALSE)))</f>
        <v>#N/A</v>
      </c>
      <c r="E23">
        <f>IFERROR(VLOOKUP($A23,'RAW DATA'!$A$1:$AI$332,16,FALSE),0)</f>
        <v>304</v>
      </c>
      <c r="F23">
        <f>IFERROR(VLOOKUP($A23,'RAW DATA'!$A$1:$AI$332,17,FALSE),0)</f>
        <v>3.65</v>
      </c>
      <c r="G23">
        <f>IFERROR(VLOOKUP($A23,'RAW DATA'!$A$1:$AI$332,18,FALSE),0)</f>
        <v>3.2</v>
      </c>
      <c r="H23" s="22">
        <f>IFERROR(VLOOKUP($A23,'RAW DATA'!$A$1:$AI$332,23,FALSE),0)</f>
        <v>5490</v>
      </c>
      <c r="I23" s="22">
        <f t="shared" si="0"/>
        <v>177.19489981785065</v>
      </c>
      <c r="J23" s="22">
        <f>IFERROR(VLOOKUP($A23,'RAW DATA'!$A$1:$AI$332,24,FALSE),0)</f>
        <v>0</v>
      </c>
      <c r="K23">
        <f>IFERROR(VLOOKUP($A23,'RAW DATA'!$A$1:$AI$332,28,FALSE)*VLOOKUP($A23,'RAW DATA'!$A$1:$AI$332,29,FALSE)*VLOOKUP($A23,'RAW DATA'!$A$1:$AI$332,30,FALSE)/1000, PI()*(VLOOKUP($A23,'RAW DATA'!$A$1:$AI$332,31,FALSE)/2)^2*VLOOKUP($A23,'RAW DATA'!$A$1:$AI$332,29,FALSE)/1000)</f>
        <v>2618.3519999999999</v>
      </c>
      <c r="L23">
        <f t="shared" si="1"/>
        <v>371.5314060141647</v>
      </c>
      <c r="M23" s="22" t="str">
        <f>VLOOKUP($A23,'RAW DATA'!$A$1:$AI$332,33,FALSE)</f>
        <v>x</v>
      </c>
      <c r="N23" s="22">
        <f>VLOOKUP($A23,'RAW DATA'!$A$1:$AI$332,34,FALSE)</f>
        <v>0</v>
      </c>
      <c r="O23" s="22" t="str">
        <f t="shared" si="2"/>
        <v/>
      </c>
      <c r="P23" s="22" t="str">
        <f t="shared" si="3"/>
        <v/>
      </c>
    </row>
    <row r="24" spans="1:16" x14ac:dyDescent="0.25">
      <c r="A24" s="2" t="s">
        <v>577</v>
      </c>
      <c r="B24" t="str">
        <f>VLOOKUP($A24,'RAW DATA'!$A$1:$AI$332,6,FALSE)</f>
        <v>LFP</v>
      </c>
      <c r="C24" t="e">
        <f>IF(VLOOKUP($A24,'RAW DATA'!$A$1:$AI$332,14,FALSE)=0,NA(),(VLOOKUP($A24,'RAW DATA'!$A$1:$AI$332,14,FALSE)))</f>
        <v>#N/A</v>
      </c>
      <c r="D24" t="e">
        <f>IF(VLOOKUP($A24,'RAW DATA'!$A$1:$AI$332,15,FALSE)=0,NA(),(VLOOKUP($A24,'RAW DATA'!$A$1:$AI$332,15,FALSE)))</f>
        <v>#N/A</v>
      </c>
      <c r="E24">
        <f>IFERROR(VLOOKUP($A24,'RAW DATA'!$A$1:$AI$332,16,FALSE),0)</f>
        <v>100</v>
      </c>
      <c r="F24">
        <f>IFERROR(VLOOKUP($A24,'RAW DATA'!$A$1:$AI$332,17,FALSE),0)</f>
        <v>3.65</v>
      </c>
      <c r="G24">
        <f>IFERROR(VLOOKUP($A24,'RAW DATA'!$A$1:$AI$332,18,FALSE),0)</f>
        <v>3.2</v>
      </c>
      <c r="H24" s="22">
        <f>IFERROR(VLOOKUP($A24,'RAW DATA'!$A$1:$AI$332,23,FALSE),0)</f>
        <v>3000</v>
      </c>
      <c r="I24" s="22">
        <f t="shared" si="0"/>
        <v>106.66666666666667</v>
      </c>
      <c r="J24" s="22">
        <f>IFERROR(VLOOKUP($A24,'RAW DATA'!$A$1:$AI$332,24,FALSE),0)</f>
        <v>0</v>
      </c>
      <c r="K24">
        <f>IFERROR(VLOOKUP($A24,'RAW DATA'!$A$1:$AI$332,28,FALSE)*VLOOKUP($A24,'RAW DATA'!$A$1:$AI$332,29,FALSE)*VLOOKUP($A24,'RAW DATA'!$A$1:$AI$332,30,FALSE)/1000, PI()*(VLOOKUP($A24,'RAW DATA'!$A$1:$AI$332,31,FALSE)/2)^2*VLOOKUP($A24,'RAW DATA'!$A$1:$AI$332,29,FALSE)/1000)</f>
        <v>1357.2</v>
      </c>
      <c r="L24">
        <f t="shared" si="1"/>
        <v>235.77954612437372</v>
      </c>
      <c r="M24" s="22" t="str">
        <f>VLOOKUP($A24,'RAW DATA'!$A$1:$AI$332,33,FALSE)</f>
        <v>x</v>
      </c>
      <c r="N24" s="22">
        <f>VLOOKUP($A24,'RAW DATA'!$A$1:$AI$332,34,FALSE)</f>
        <v>0</v>
      </c>
      <c r="O24" s="22" t="str">
        <f t="shared" si="2"/>
        <v/>
      </c>
      <c r="P24" s="22" t="str">
        <f t="shared" si="3"/>
        <v/>
      </c>
    </row>
    <row r="25" spans="1:16" x14ac:dyDescent="0.25">
      <c r="A25" s="2" t="s">
        <v>552</v>
      </c>
      <c r="B25" t="str">
        <f>VLOOKUP($A25,'RAW DATA'!$A$1:$AI$332,6,FALSE)</f>
        <v>LFP</v>
      </c>
      <c r="C25" t="e">
        <f>IF(VLOOKUP($A25,'RAW DATA'!$A$1:$AI$332,14,FALSE)=0,NA(),(VLOOKUP($A25,'RAW DATA'!$A$1:$AI$332,14,FALSE)))</f>
        <v>#N/A</v>
      </c>
      <c r="D25" t="e">
        <f>IF(VLOOKUP($A25,'RAW DATA'!$A$1:$AI$332,15,FALSE)=0,NA(),(VLOOKUP($A25,'RAW DATA'!$A$1:$AI$332,15,FALSE)))</f>
        <v>#N/A</v>
      </c>
      <c r="E25">
        <f>IFERROR(VLOOKUP($A25,'RAW DATA'!$A$1:$AI$332,16,FALSE),0)</f>
        <v>200</v>
      </c>
      <c r="F25">
        <f>IFERROR(VLOOKUP($A25,'RAW DATA'!$A$1:$AI$332,17,FALSE),0)</f>
        <v>3.65</v>
      </c>
      <c r="G25">
        <f>IFERROR(VLOOKUP($A25,'RAW DATA'!$A$1:$AI$332,18,FALSE),0)</f>
        <v>3.2</v>
      </c>
      <c r="H25" s="22">
        <f>IFERROR(VLOOKUP($A25,'RAW DATA'!$A$1:$AI$332,23,FALSE),0)</f>
        <v>6700</v>
      </c>
      <c r="I25" s="22">
        <f t="shared" si="0"/>
        <v>95.522388059701484</v>
      </c>
      <c r="J25" s="22">
        <f>IFERROR(VLOOKUP($A25,'RAW DATA'!$A$1:$AI$332,24,FALSE),0)</f>
        <v>0</v>
      </c>
      <c r="K25">
        <f>IFERROR(VLOOKUP($A25,'RAW DATA'!$A$1:$AI$332,28,FALSE)*VLOOKUP($A25,'RAW DATA'!$A$1:$AI$332,29,FALSE)*VLOOKUP($A25,'RAW DATA'!$A$1:$AI$332,30,FALSE)/1000, PI()*(VLOOKUP($A25,'RAW DATA'!$A$1:$AI$332,31,FALSE)/2)^2*VLOOKUP($A25,'RAW DATA'!$A$1:$AI$332,29,FALSE)/1000)</f>
        <v>4555.32</v>
      </c>
      <c r="L25">
        <f t="shared" si="1"/>
        <v>140.49506950115469</v>
      </c>
      <c r="M25" s="22" t="str">
        <f>VLOOKUP($A25,'RAW DATA'!$A$1:$AI$332,33,FALSE)</f>
        <v>x</v>
      </c>
      <c r="N25" s="22">
        <f>VLOOKUP($A25,'RAW DATA'!$A$1:$AI$332,34,FALSE)</f>
        <v>0</v>
      </c>
      <c r="O25" s="22" t="str">
        <f t="shared" si="2"/>
        <v/>
      </c>
      <c r="P25" s="22" t="str">
        <f t="shared" si="3"/>
        <v/>
      </c>
    </row>
    <row r="26" spans="1:16" x14ac:dyDescent="0.25">
      <c r="A26" s="2" t="s">
        <v>595</v>
      </c>
      <c r="B26" t="str">
        <f>VLOOKUP($A26,'RAW DATA'!$A$1:$AI$332,6,FALSE)</f>
        <v>NMC</v>
      </c>
      <c r="C26">
        <f>IF(VLOOKUP($A26,'RAW DATA'!$A$1:$AI$332,14,FALSE)=0,NA(),(VLOOKUP($A26,'RAW DATA'!$A$1:$AI$332,14,FALSE)))</f>
        <v>363</v>
      </c>
      <c r="D26">
        <f>IF(VLOOKUP($A26,'RAW DATA'!$A$1:$AI$332,15,FALSE)=0,NA(),(VLOOKUP($A26,'RAW DATA'!$A$1:$AI$332,15,FALSE)))</f>
        <v>154</v>
      </c>
      <c r="E26">
        <f>IFERROR(VLOOKUP($A26,'RAW DATA'!$A$1:$AI$332,16,FALSE),0)</f>
        <v>75</v>
      </c>
      <c r="F26">
        <f>IFERROR(VLOOKUP($A26,'RAW DATA'!$A$1:$AI$332,17,FALSE),0)</f>
        <v>4.2</v>
      </c>
      <c r="G26">
        <f>IFERROR(VLOOKUP($A26,'RAW DATA'!$A$1:$AI$332,18,FALSE),0)</f>
        <v>3.7</v>
      </c>
      <c r="H26" s="22">
        <f>IFERROR(VLOOKUP($A26,'RAW DATA'!$A$1:$AI$332,23,FALSE),0)</f>
        <v>1830</v>
      </c>
      <c r="I26" s="22">
        <f t="shared" si="0"/>
        <v>151.63934426229508</v>
      </c>
      <c r="J26" s="22">
        <f>IFERROR(VLOOKUP($A26,'RAW DATA'!$A$1:$AI$332,24,FALSE),0)</f>
        <v>0</v>
      </c>
      <c r="K26">
        <f>IFERROR(VLOOKUP($A26,'RAW DATA'!$A$1:$AI$332,28,FALSE)*VLOOKUP($A26,'RAW DATA'!$A$1:$AI$332,29,FALSE)*VLOOKUP($A26,'RAW DATA'!$A$1:$AI$332,30,FALSE)/1000, PI()*(VLOOKUP($A26,'RAW DATA'!$A$1:$AI$332,31,FALSE)/2)^2*VLOOKUP($A26,'RAW DATA'!$A$1:$AI$332,29,FALSE)/1000)</f>
        <v>972.97400000000005</v>
      </c>
      <c r="L26">
        <f t="shared" si="1"/>
        <v>285.20803228041035</v>
      </c>
      <c r="M26" s="22" t="str">
        <f>VLOOKUP($A26,'RAW DATA'!$A$1:$AI$332,33,FALSE)</f>
        <v>x</v>
      </c>
      <c r="N26" s="22" t="str">
        <f>VLOOKUP($A26,'RAW DATA'!$A$1:$AI$332,34,FALSE)</f>
        <v>x</v>
      </c>
      <c r="O26" s="22">
        <f t="shared" si="2"/>
        <v>0.27275517837837837</v>
      </c>
      <c r="P26" s="22">
        <f t="shared" si="3"/>
        <v>1.5567567567567497E-2</v>
      </c>
    </row>
    <row r="27" spans="1:16" x14ac:dyDescent="0.25">
      <c r="A27" s="2" t="s">
        <v>560</v>
      </c>
      <c r="B27" t="str">
        <f>VLOOKUP($A27,'RAW DATA'!$A$1:$AI$332,6,FALSE)</f>
        <v>LFP</v>
      </c>
      <c r="C27" t="e">
        <f>IF(VLOOKUP($A27,'RAW DATA'!$A$1:$AI$332,14,FALSE)=0,NA(),(VLOOKUP($A27,'RAW DATA'!$A$1:$AI$332,14,FALSE)))</f>
        <v>#N/A</v>
      </c>
      <c r="D27" t="e">
        <f>IF(VLOOKUP($A27,'RAW DATA'!$A$1:$AI$332,15,FALSE)=0,NA(),(VLOOKUP($A27,'RAW DATA'!$A$1:$AI$332,15,FALSE)))</f>
        <v>#N/A</v>
      </c>
      <c r="E27">
        <f>IFERROR(VLOOKUP($A27,'RAW DATA'!$A$1:$AI$332,16,FALSE),0)</f>
        <v>100</v>
      </c>
      <c r="F27">
        <f>IFERROR(VLOOKUP($A27,'RAW DATA'!$A$1:$AI$332,17,FALSE),0)</f>
        <v>3.65</v>
      </c>
      <c r="G27">
        <f>IFERROR(VLOOKUP($A27,'RAW DATA'!$A$1:$AI$332,18,FALSE),0)</f>
        <v>3.2</v>
      </c>
      <c r="H27" s="22">
        <f>IFERROR(VLOOKUP($A27,'RAW DATA'!$A$1:$AI$332,23,FALSE),0)</f>
        <v>2300</v>
      </c>
      <c r="I27" s="22">
        <f t="shared" si="0"/>
        <v>139.13043478260872</v>
      </c>
      <c r="J27" s="22">
        <f>IFERROR(VLOOKUP($A27,'RAW DATA'!$A$1:$AI$332,24,FALSE),0)</f>
        <v>0</v>
      </c>
      <c r="K27">
        <f>IFERROR(VLOOKUP($A27,'RAW DATA'!$A$1:$AI$332,28,FALSE)*VLOOKUP($A27,'RAW DATA'!$A$1:$AI$332,29,FALSE)*VLOOKUP($A27,'RAW DATA'!$A$1:$AI$332,30,FALSE)/1000, PI()*(VLOOKUP($A27,'RAW DATA'!$A$1:$AI$332,31,FALSE)/2)^2*VLOOKUP($A27,'RAW DATA'!$A$1:$AI$332,29,FALSE)/1000)</f>
        <v>2618.3519999999999</v>
      </c>
      <c r="L27">
        <f t="shared" si="1"/>
        <v>122.21427829413311</v>
      </c>
      <c r="M27" s="22" t="str">
        <f>VLOOKUP($A27,'RAW DATA'!$A$1:$AI$332,33,FALSE)</f>
        <v>x</v>
      </c>
      <c r="N27" s="22">
        <f>VLOOKUP($A27,'RAW DATA'!$A$1:$AI$332,34,FALSE)</f>
        <v>0</v>
      </c>
      <c r="O27" s="22" t="str">
        <f t="shared" si="2"/>
        <v/>
      </c>
      <c r="P27" s="22" t="str">
        <f t="shared" si="3"/>
        <v/>
      </c>
    </row>
    <row r="28" spans="1:16" x14ac:dyDescent="0.25">
      <c r="A28" s="2" t="s">
        <v>578</v>
      </c>
      <c r="B28" t="str">
        <f>VLOOKUP($A28,'RAW DATA'!$A$1:$AI$332,6,FALSE)</f>
        <v>LFP</v>
      </c>
      <c r="C28" t="e">
        <f>IF(VLOOKUP($A28,'RAW DATA'!$A$1:$AI$332,14,FALSE)=0,NA(),(VLOOKUP($A28,'RAW DATA'!$A$1:$AI$332,14,FALSE)))</f>
        <v>#N/A</v>
      </c>
      <c r="D28" t="e">
        <f>IF(VLOOKUP($A28,'RAW DATA'!$A$1:$AI$332,15,FALSE)=0,NA(),(VLOOKUP($A28,'RAW DATA'!$A$1:$AI$332,15,FALSE)))</f>
        <v>#N/A</v>
      </c>
      <c r="E28">
        <f>IFERROR(VLOOKUP($A28,'RAW DATA'!$A$1:$AI$332,16,FALSE),0)</f>
        <v>152</v>
      </c>
      <c r="F28">
        <f>IFERROR(VLOOKUP($A28,'RAW DATA'!$A$1:$AI$332,17,FALSE),0)</f>
        <v>3.65</v>
      </c>
      <c r="G28">
        <f>IFERROR(VLOOKUP($A28,'RAW DATA'!$A$1:$AI$332,18,FALSE),0)</f>
        <v>3.2</v>
      </c>
      <c r="H28" s="22">
        <f>IFERROR(VLOOKUP($A28,'RAW DATA'!$A$1:$AI$332,23,FALSE),0)</f>
        <v>2940</v>
      </c>
      <c r="I28" s="22">
        <f t="shared" si="0"/>
        <v>165.44217687074831</v>
      </c>
      <c r="J28" s="22">
        <f>IFERROR(VLOOKUP($A28,'RAW DATA'!$A$1:$AI$332,24,FALSE),0)</f>
        <v>0</v>
      </c>
      <c r="K28">
        <f>IFERROR(VLOOKUP($A28,'RAW DATA'!$A$1:$AI$332,28,FALSE)*VLOOKUP($A28,'RAW DATA'!$A$1:$AI$332,29,FALSE)*VLOOKUP($A28,'RAW DATA'!$A$1:$AI$332,30,FALSE)/1000, PI()*(VLOOKUP($A28,'RAW DATA'!$A$1:$AI$332,31,FALSE)/2)^2*VLOOKUP($A28,'RAW DATA'!$A$1:$AI$332,29,FALSE)/1000)</f>
        <v>1449.42</v>
      </c>
      <c r="L28">
        <f t="shared" si="1"/>
        <v>335.58250886561518</v>
      </c>
      <c r="M28" s="22" t="str">
        <f>VLOOKUP($A28,'RAW DATA'!$A$1:$AI$332,33,FALSE)</f>
        <v>x</v>
      </c>
      <c r="N28" s="22">
        <f>VLOOKUP($A28,'RAW DATA'!$A$1:$AI$332,34,FALSE)</f>
        <v>0</v>
      </c>
      <c r="O28" s="22" t="str">
        <f t="shared" si="2"/>
        <v/>
      </c>
      <c r="P28" s="22" t="str">
        <f t="shared" si="3"/>
        <v/>
      </c>
    </row>
    <row r="29" spans="1:16" x14ac:dyDescent="0.25">
      <c r="A29" s="2" t="s">
        <v>579</v>
      </c>
      <c r="B29" t="str">
        <f>VLOOKUP($A29,'RAW DATA'!$A$1:$AI$332,6,FALSE)</f>
        <v>LFP</v>
      </c>
      <c r="C29" t="e">
        <f>IF(VLOOKUP($A29,'RAW DATA'!$A$1:$AI$332,14,FALSE)=0,NA(),(VLOOKUP($A29,'RAW DATA'!$A$1:$AI$332,14,FALSE)))</f>
        <v>#N/A</v>
      </c>
      <c r="D29" t="e">
        <f>IF(VLOOKUP($A29,'RAW DATA'!$A$1:$AI$332,15,FALSE)=0,NA(),(VLOOKUP($A29,'RAW DATA'!$A$1:$AI$332,15,FALSE)))</f>
        <v>#N/A</v>
      </c>
      <c r="E29">
        <f>IFERROR(VLOOKUP($A29,'RAW DATA'!$A$1:$AI$332,16,FALSE),0)</f>
        <v>120</v>
      </c>
      <c r="F29">
        <f>IFERROR(VLOOKUP($A29,'RAW DATA'!$A$1:$AI$332,17,FALSE),0)</f>
        <v>3.65</v>
      </c>
      <c r="G29">
        <f>IFERROR(VLOOKUP($A29,'RAW DATA'!$A$1:$AI$332,18,FALSE),0)</f>
        <v>3.2</v>
      </c>
      <c r="H29" s="22">
        <f>IFERROR(VLOOKUP($A29,'RAW DATA'!$A$1:$AI$332,23,FALSE),0)</f>
        <v>2860</v>
      </c>
      <c r="I29" s="22">
        <f t="shared" si="0"/>
        <v>134.26573426573427</v>
      </c>
      <c r="J29" s="22">
        <f>IFERROR(VLOOKUP($A29,'RAW DATA'!$A$1:$AI$332,24,FALSE),0)</f>
        <v>0</v>
      </c>
      <c r="K29">
        <f>IFERROR(VLOOKUP($A29,'RAW DATA'!$A$1:$AI$332,28,FALSE)*VLOOKUP($A29,'RAW DATA'!$A$1:$AI$332,29,FALSE)*VLOOKUP($A29,'RAW DATA'!$A$1:$AI$332,30,FALSE)/1000, PI()*(VLOOKUP($A29,'RAW DATA'!$A$1:$AI$332,31,FALSE)/2)^2*VLOOKUP($A29,'RAW DATA'!$A$1:$AI$332,29,FALSE)/1000)</f>
        <v>1378.08</v>
      </c>
      <c r="L29">
        <f t="shared" si="1"/>
        <v>278.64855451062346</v>
      </c>
      <c r="M29" s="22" t="str">
        <f>VLOOKUP($A29,'RAW DATA'!$A$1:$AI$332,33,FALSE)</f>
        <v>x</v>
      </c>
      <c r="N29" s="22">
        <f>VLOOKUP($A29,'RAW DATA'!$A$1:$AI$332,34,FALSE)</f>
        <v>0</v>
      </c>
      <c r="O29" s="22" t="str">
        <f t="shared" si="2"/>
        <v/>
      </c>
      <c r="P29" s="22" t="str">
        <f t="shared" si="3"/>
        <v/>
      </c>
    </row>
    <row r="30" spans="1:16" x14ac:dyDescent="0.25">
      <c r="A30" s="2" t="s">
        <v>580</v>
      </c>
      <c r="B30" t="str">
        <f>VLOOKUP($A30,'RAW DATA'!$A$1:$AI$332,6,FALSE)</f>
        <v>LFP</v>
      </c>
      <c r="C30" t="e">
        <f>IF(VLOOKUP($A30,'RAW DATA'!$A$1:$AI$332,14,FALSE)=0,NA(),(VLOOKUP($A30,'RAW DATA'!$A$1:$AI$332,14,FALSE)))</f>
        <v>#N/A</v>
      </c>
      <c r="D30" t="e">
        <f>IF(VLOOKUP($A30,'RAW DATA'!$A$1:$AI$332,15,FALSE)=0,NA(),(VLOOKUP($A30,'RAW DATA'!$A$1:$AI$332,15,FALSE)))</f>
        <v>#N/A</v>
      </c>
      <c r="E30">
        <f>IFERROR(VLOOKUP($A30,'RAW DATA'!$A$1:$AI$332,16,FALSE),0)</f>
        <v>120</v>
      </c>
      <c r="F30">
        <f>IFERROR(VLOOKUP($A30,'RAW DATA'!$A$1:$AI$332,17,FALSE),0)</f>
        <v>3.65</v>
      </c>
      <c r="G30">
        <f>IFERROR(VLOOKUP($A30,'RAW DATA'!$A$1:$AI$332,18,FALSE),0)</f>
        <v>3.2</v>
      </c>
      <c r="H30" s="22">
        <f>IFERROR(VLOOKUP($A30,'RAW DATA'!$A$1:$AI$332,23,FALSE),0)</f>
        <v>2860</v>
      </c>
      <c r="I30" s="22">
        <f t="shared" si="0"/>
        <v>134.26573426573427</v>
      </c>
      <c r="J30" s="22">
        <f>IFERROR(VLOOKUP($A30,'RAW DATA'!$A$1:$AI$332,24,FALSE),0)</f>
        <v>0</v>
      </c>
      <c r="K30">
        <f>IFERROR(VLOOKUP($A30,'RAW DATA'!$A$1:$AI$332,28,FALSE)*VLOOKUP($A30,'RAW DATA'!$A$1:$AI$332,29,FALSE)*VLOOKUP($A30,'RAW DATA'!$A$1:$AI$332,30,FALSE)/1000, PI()*(VLOOKUP($A30,'RAW DATA'!$A$1:$AI$332,31,FALSE)/2)^2*VLOOKUP($A30,'RAW DATA'!$A$1:$AI$332,29,FALSE)/1000)</f>
        <v>1378.08</v>
      </c>
      <c r="L30">
        <f t="shared" si="1"/>
        <v>278.64855451062346</v>
      </c>
      <c r="M30" s="22" t="str">
        <f>VLOOKUP($A30,'RAW DATA'!$A$1:$AI$332,33,FALSE)</f>
        <v>x</v>
      </c>
      <c r="N30" s="22">
        <f>VLOOKUP($A30,'RAW DATA'!$A$1:$AI$332,34,FALSE)</f>
        <v>0</v>
      </c>
      <c r="O30" s="22" t="str">
        <f t="shared" si="2"/>
        <v/>
      </c>
      <c r="P30" s="22" t="str">
        <f t="shared" si="3"/>
        <v/>
      </c>
    </row>
    <row r="31" spans="1:16" x14ac:dyDescent="0.25">
      <c r="A31" s="2" t="s">
        <v>581</v>
      </c>
      <c r="B31" t="str">
        <f>VLOOKUP($A31,'RAW DATA'!$A$1:$AI$332,6,FALSE)</f>
        <v>LFP</v>
      </c>
      <c r="C31" t="e">
        <f>IF(VLOOKUP($A31,'RAW DATA'!$A$1:$AI$332,14,FALSE)=0,NA(),(VLOOKUP($A31,'RAW DATA'!$A$1:$AI$332,14,FALSE)))</f>
        <v>#N/A</v>
      </c>
      <c r="D31" t="e">
        <f>IF(VLOOKUP($A31,'RAW DATA'!$A$1:$AI$332,15,FALSE)=0,NA(),(VLOOKUP($A31,'RAW DATA'!$A$1:$AI$332,15,FALSE)))</f>
        <v>#N/A</v>
      </c>
      <c r="E31">
        <f>IFERROR(VLOOKUP($A31,'RAW DATA'!$A$1:$AI$332,16,FALSE),0)</f>
        <v>120</v>
      </c>
      <c r="F31">
        <f>IFERROR(VLOOKUP($A31,'RAW DATA'!$A$1:$AI$332,17,FALSE),0)</f>
        <v>3.65</v>
      </c>
      <c r="G31">
        <f>IFERROR(VLOOKUP($A31,'RAW DATA'!$A$1:$AI$332,18,FALSE),0)</f>
        <v>3.2</v>
      </c>
      <c r="H31" s="22">
        <f>IFERROR(VLOOKUP($A31,'RAW DATA'!$A$1:$AI$332,23,FALSE),0)</f>
        <v>2860</v>
      </c>
      <c r="I31" s="22">
        <f t="shared" si="0"/>
        <v>134.26573426573427</v>
      </c>
      <c r="J31" s="22">
        <f>IFERROR(VLOOKUP($A31,'RAW DATA'!$A$1:$AI$332,24,FALSE),0)</f>
        <v>0</v>
      </c>
      <c r="K31">
        <f>IFERROR(VLOOKUP($A31,'RAW DATA'!$A$1:$AI$332,28,FALSE)*VLOOKUP($A31,'RAW DATA'!$A$1:$AI$332,29,FALSE)*VLOOKUP($A31,'RAW DATA'!$A$1:$AI$332,30,FALSE)/1000, PI()*(VLOOKUP($A31,'RAW DATA'!$A$1:$AI$332,31,FALSE)/2)^2*VLOOKUP($A31,'RAW DATA'!$A$1:$AI$332,29,FALSE)/1000)</f>
        <v>1378.08</v>
      </c>
      <c r="L31">
        <f t="shared" si="1"/>
        <v>278.64855451062346</v>
      </c>
      <c r="M31" s="22" t="str">
        <f>VLOOKUP($A31,'RAW DATA'!$A$1:$AI$332,33,FALSE)</f>
        <v>x</v>
      </c>
      <c r="N31" s="22">
        <f>VLOOKUP($A31,'RAW DATA'!$A$1:$AI$332,34,FALSE)</f>
        <v>0</v>
      </c>
      <c r="O31" s="22" t="str">
        <f t="shared" si="2"/>
        <v/>
      </c>
      <c r="P31" s="22" t="str">
        <f t="shared" si="3"/>
        <v/>
      </c>
    </row>
    <row r="32" spans="1:16" x14ac:dyDescent="0.25">
      <c r="A32" s="2" t="s">
        <v>549</v>
      </c>
      <c r="B32" t="str">
        <f>VLOOKUP($A32,'RAW DATA'!$A$1:$AI$332,6,FALSE)</f>
        <v>LFP</v>
      </c>
      <c r="C32" t="e">
        <f>IF(VLOOKUP($A32,'RAW DATA'!$A$1:$AI$332,14,FALSE)=0,NA(),(VLOOKUP($A32,'RAW DATA'!$A$1:$AI$332,14,FALSE)))</f>
        <v>#N/A</v>
      </c>
      <c r="D32" t="e">
        <f>IF(VLOOKUP($A32,'RAW DATA'!$A$1:$AI$332,15,FALSE)=0,NA(),(VLOOKUP($A32,'RAW DATA'!$A$1:$AI$332,15,FALSE)))</f>
        <v>#N/A</v>
      </c>
      <c r="E32">
        <f>IFERROR(VLOOKUP($A32,'RAW DATA'!$A$1:$AI$332,16,FALSE),0)</f>
        <v>280</v>
      </c>
      <c r="F32">
        <f>IFERROR(VLOOKUP($A32,'RAW DATA'!$A$1:$AI$332,17,FALSE),0)</f>
        <v>3.65</v>
      </c>
      <c r="G32">
        <f>IFERROR(VLOOKUP($A32,'RAW DATA'!$A$1:$AI$332,18,FALSE),0)</f>
        <v>3.2</v>
      </c>
      <c r="H32" s="22">
        <f>IFERROR(VLOOKUP($A32,'RAW DATA'!$A$1:$AI$332,23,FALSE),0)</f>
        <v>5220</v>
      </c>
      <c r="I32" s="22">
        <f t="shared" si="0"/>
        <v>171.64750957854406</v>
      </c>
      <c r="J32" s="22">
        <f>IFERROR(VLOOKUP($A32,'RAW DATA'!$A$1:$AI$332,24,FALSE),0)</f>
        <v>0</v>
      </c>
      <c r="K32">
        <f>IFERROR(VLOOKUP($A32,'RAW DATA'!$A$1:$AI$332,28,FALSE)*VLOOKUP($A32,'RAW DATA'!$A$1:$AI$332,29,FALSE)*VLOOKUP($A32,'RAW DATA'!$A$1:$AI$332,30,FALSE)/1000, PI()*(VLOOKUP($A32,'RAW DATA'!$A$1:$AI$332,31,FALSE)/2)^2*VLOOKUP($A32,'RAW DATA'!$A$1:$AI$332,29,FALSE)/1000)</f>
        <v>2568.2399999999998</v>
      </c>
      <c r="L32">
        <f t="shared" si="1"/>
        <v>348.87705198891069</v>
      </c>
      <c r="M32" s="22" t="str">
        <f>VLOOKUP($A32,'RAW DATA'!$A$1:$AI$332,33,FALSE)</f>
        <v>x</v>
      </c>
      <c r="N32" s="22">
        <f>VLOOKUP($A32,'RAW DATA'!$A$1:$AI$332,34,FALSE)</f>
        <v>0</v>
      </c>
      <c r="O32" s="22" t="str">
        <f t="shared" si="2"/>
        <v/>
      </c>
      <c r="P32" s="22" t="str">
        <f t="shared" si="3"/>
        <v/>
      </c>
    </row>
    <row r="33" spans="1:29" x14ac:dyDescent="0.25">
      <c r="A33" s="2" t="s">
        <v>550</v>
      </c>
      <c r="B33" t="str">
        <f>VLOOKUP($A33,'RAW DATA'!$A$1:$AI$332,6,FALSE)</f>
        <v>LFP</v>
      </c>
      <c r="C33" t="e">
        <f>IF(VLOOKUP($A33,'RAW DATA'!$A$1:$AI$332,14,FALSE)=0,NA(),(VLOOKUP($A33,'RAW DATA'!$A$1:$AI$332,14,FALSE)))</f>
        <v>#N/A</v>
      </c>
      <c r="D33" t="e">
        <f>IF(VLOOKUP($A33,'RAW DATA'!$A$1:$AI$332,15,FALSE)=0,NA(),(VLOOKUP($A33,'RAW DATA'!$A$1:$AI$332,15,FALSE)))</f>
        <v>#N/A</v>
      </c>
      <c r="E33">
        <f>IFERROR(VLOOKUP($A33,'RAW DATA'!$A$1:$AI$332,16,FALSE),0)</f>
        <v>280</v>
      </c>
      <c r="F33">
        <f>IFERROR(VLOOKUP($A33,'RAW DATA'!$A$1:$AI$332,17,FALSE),0)</f>
        <v>3.65</v>
      </c>
      <c r="G33">
        <f>IFERROR(VLOOKUP($A33,'RAW DATA'!$A$1:$AI$332,18,FALSE),0)</f>
        <v>3.2</v>
      </c>
      <c r="H33" s="22">
        <f>IFERROR(VLOOKUP($A33,'RAW DATA'!$A$1:$AI$332,23,FALSE),0)</f>
        <v>5420</v>
      </c>
      <c r="I33" s="22">
        <f t="shared" si="0"/>
        <v>165.31365313653137</v>
      </c>
      <c r="J33" s="22">
        <f>IFERROR(VLOOKUP($A33,'RAW DATA'!$A$1:$AI$332,24,FALSE),0)</f>
        <v>0</v>
      </c>
      <c r="K33">
        <f>IFERROR(VLOOKUP($A33,'RAW DATA'!$A$1:$AI$332,28,FALSE)*VLOOKUP($A33,'RAW DATA'!$A$1:$AI$332,29,FALSE)*VLOOKUP($A33,'RAW DATA'!$A$1:$AI$332,30,FALSE)/1000, PI()*(VLOOKUP($A33,'RAW DATA'!$A$1:$AI$332,31,FALSE)/2)^2*VLOOKUP($A33,'RAW DATA'!$A$1:$AI$332,29,FALSE)/1000)</f>
        <v>2568.2399999999998</v>
      </c>
      <c r="L33">
        <f t="shared" si="1"/>
        <v>348.87705198891069</v>
      </c>
      <c r="M33" s="22" t="str">
        <f>VLOOKUP($A33,'RAW DATA'!$A$1:$AI$332,33,FALSE)</f>
        <v>x</v>
      </c>
      <c r="N33" s="22">
        <f>VLOOKUP($A33,'RAW DATA'!$A$1:$AI$332,34,FALSE)</f>
        <v>0</v>
      </c>
      <c r="O33" s="22" t="str">
        <f t="shared" si="2"/>
        <v/>
      </c>
      <c r="P33" s="22" t="str">
        <f t="shared" si="3"/>
        <v/>
      </c>
    </row>
    <row r="34" spans="1:29" x14ac:dyDescent="0.25">
      <c r="A34" s="2" t="s">
        <v>551</v>
      </c>
      <c r="B34" t="str">
        <f>VLOOKUP($A34,'RAW DATA'!$A$1:$AI$332,6,FALSE)</f>
        <v>LFP</v>
      </c>
      <c r="C34" t="e">
        <f>IF(VLOOKUP($A34,'RAW DATA'!$A$1:$AI$332,14,FALSE)=0,NA(),(VLOOKUP($A34,'RAW DATA'!$A$1:$AI$332,14,FALSE)))</f>
        <v>#N/A</v>
      </c>
      <c r="D34" t="e">
        <f>IF(VLOOKUP($A34,'RAW DATA'!$A$1:$AI$332,15,FALSE)=0,NA(),(VLOOKUP($A34,'RAW DATA'!$A$1:$AI$332,15,FALSE)))</f>
        <v>#N/A</v>
      </c>
      <c r="E34">
        <f>IFERROR(VLOOKUP($A34,'RAW DATA'!$A$1:$AI$332,16,FALSE),0)</f>
        <v>280</v>
      </c>
      <c r="F34">
        <f>IFERROR(VLOOKUP($A34,'RAW DATA'!$A$1:$AI$332,17,FALSE),0)</f>
        <v>3.65</v>
      </c>
      <c r="G34">
        <f>IFERROR(VLOOKUP($A34,'RAW DATA'!$A$1:$AI$332,18,FALSE),0)</f>
        <v>3.2</v>
      </c>
      <c r="H34" s="22">
        <f>IFERROR(VLOOKUP($A34,'RAW DATA'!$A$1:$AI$332,23,FALSE),0)</f>
        <v>5420</v>
      </c>
      <c r="I34" s="22">
        <f t="shared" ref="I34:I65" si="4">(E34*G34)/(H34/1000)</f>
        <v>165.31365313653137</v>
      </c>
      <c r="J34" s="22">
        <f>IFERROR(VLOOKUP($A34,'RAW DATA'!$A$1:$AI$332,24,FALSE),0)</f>
        <v>0</v>
      </c>
      <c r="K34">
        <f>IFERROR(VLOOKUP($A34,'RAW DATA'!$A$1:$AI$332,28,FALSE)*VLOOKUP($A34,'RAW DATA'!$A$1:$AI$332,29,FALSE)*VLOOKUP($A34,'RAW DATA'!$A$1:$AI$332,30,FALSE)/1000, PI()*(VLOOKUP($A34,'RAW DATA'!$A$1:$AI$332,31,FALSE)/2)^2*VLOOKUP($A34,'RAW DATA'!$A$1:$AI$332,29,FALSE)/1000)</f>
        <v>2568.2399999999998</v>
      </c>
      <c r="L34">
        <f t="shared" si="1"/>
        <v>348.87705198891069</v>
      </c>
      <c r="M34" s="22" t="str">
        <f>VLOOKUP($A34,'RAW DATA'!$A$1:$AI$332,33,FALSE)</f>
        <v>x</v>
      </c>
      <c r="N34" s="22">
        <f>VLOOKUP($A34,'RAW DATA'!$A$1:$AI$332,34,FALSE)</f>
        <v>0</v>
      </c>
      <c r="O34" s="22" t="str">
        <f t="shared" si="2"/>
        <v/>
      </c>
      <c r="P34" s="22" t="str">
        <f t="shared" si="3"/>
        <v/>
      </c>
    </row>
    <row r="35" spans="1:29" x14ac:dyDescent="0.25">
      <c r="A35" s="2" t="s">
        <v>627</v>
      </c>
      <c r="B35" t="str">
        <f>VLOOKUP($A35,'RAW DATA'!$A$1:$AI$332,6,FALSE)</f>
        <v>LFP</v>
      </c>
      <c r="C35" t="e">
        <f>IF(VLOOKUP($A35,'RAW DATA'!$A$1:$AI$332,14,FALSE)=0,NA(),(VLOOKUP($A35,'RAW DATA'!$A$1:$AI$332,14,FALSE)))</f>
        <v>#N/A</v>
      </c>
      <c r="D35" t="e">
        <f>IF(VLOOKUP($A35,'RAW DATA'!$A$1:$AI$332,15,FALSE)=0,NA(),(VLOOKUP($A35,'RAW DATA'!$A$1:$AI$332,15,FALSE)))</f>
        <v>#N/A</v>
      </c>
      <c r="E35">
        <f>IFERROR(VLOOKUP($A35,'RAW DATA'!$A$1:$AI$332,16,FALSE),0)</f>
        <v>130</v>
      </c>
      <c r="F35">
        <f>IFERROR(VLOOKUP($A35,'RAW DATA'!$A$1:$AI$332,17,FALSE),0)</f>
        <v>3.65</v>
      </c>
      <c r="G35">
        <f>IFERROR(VLOOKUP($A35,'RAW DATA'!$A$1:$AI$332,18,FALSE),0)</f>
        <v>3.2</v>
      </c>
      <c r="H35" s="22">
        <f>IFERROR(VLOOKUP($A35,'RAW DATA'!$A$1:$AI$332,23,FALSE),0)</f>
        <v>3425</v>
      </c>
      <c r="I35" s="22">
        <f t="shared" si="4"/>
        <v>121.45985401459855</v>
      </c>
      <c r="J35" s="22">
        <f>IFERROR(VLOOKUP($A35,'RAW DATA'!$A$1:$AI$332,24,FALSE),0)</f>
        <v>0</v>
      </c>
      <c r="K35">
        <f>IFERROR(VLOOKUP($A35,'RAW DATA'!$A$1:$AI$332,28,FALSE)*VLOOKUP($A35,'RAW DATA'!$A$1:$AI$332,29,FALSE)*VLOOKUP($A35,'RAW DATA'!$A$1:$AI$332,30,FALSE)/1000, PI()*(VLOOKUP($A35,'RAW DATA'!$A$1:$AI$332,31,FALSE)/2)^2*VLOOKUP($A35,'RAW DATA'!$A$1:$AI$332,29,FALSE)/1000)</f>
        <v>1693.12</v>
      </c>
      <c r="L35">
        <f t="shared" si="1"/>
        <v>245.70024570024572</v>
      </c>
      <c r="M35" s="22" t="str">
        <f>VLOOKUP($A35,'RAW DATA'!$A$1:$AI$332,33,FALSE)</f>
        <v>x</v>
      </c>
      <c r="N35" s="22">
        <f>VLOOKUP($A35,'RAW DATA'!$A$1:$AI$332,34,FALSE)</f>
        <v>0</v>
      </c>
      <c r="O35" s="22" t="str">
        <f t="shared" si="2"/>
        <v/>
      </c>
      <c r="P35" s="22" t="str">
        <f t="shared" si="3"/>
        <v/>
      </c>
    </row>
    <row r="36" spans="1:29" x14ac:dyDescent="0.25">
      <c r="A36" s="2" t="s">
        <v>628</v>
      </c>
      <c r="B36" t="str">
        <f>VLOOKUP($A36,'RAW DATA'!$A$1:$AI$332,6,FALSE)</f>
        <v>LFP</v>
      </c>
      <c r="C36" t="e">
        <f>IF(VLOOKUP($A36,'RAW DATA'!$A$1:$AI$332,14,FALSE)=0,NA(),(VLOOKUP($A36,'RAW DATA'!$A$1:$AI$332,14,FALSE)))</f>
        <v>#N/A</v>
      </c>
      <c r="D36" t="e">
        <f>IF(VLOOKUP($A36,'RAW DATA'!$A$1:$AI$332,15,FALSE)=0,NA(),(VLOOKUP($A36,'RAW DATA'!$A$1:$AI$332,15,FALSE)))</f>
        <v>#N/A</v>
      </c>
      <c r="E36">
        <f>IFERROR(VLOOKUP($A36,'RAW DATA'!$A$1:$AI$332,16,FALSE),0)</f>
        <v>150</v>
      </c>
      <c r="F36">
        <f>IFERROR(VLOOKUP($A36,'RAW DATA'!$A$1:$AI$332,17,FALSE),0)</f>
        <v>3.65</v>
      </c>
      <c r="G36">
        <f>IFERROR(VLOOKUP($A36,'RAW DATA'!$A$1:$AI$332,18,FALSE),0)</f>
        <v>3.2</v>
      </c>
      <c r="H36" s="22">
        <f>IFERROR(VLOOKUP($A36,'RAW DATA'!$A$1:$AI$332,23,FALSE),0)</f>
        <v>2900</v>
      </c>
      <c r="I36" s="22">
        <f t="shared" si="4"/>
        <v>165.51724137931035</v>
      </c>
      <c r="J36" s="22">
        <f>IFERROR(VLOOKUP($A36,'RAW DATA'!$A$1:$AI$332,24,FALSE),0)</f>
        <v>0</v>
      </c>
      <c r="K36">
        <f>IFERROR(VLOOKUP($A36,'RAW DATA'!$A$1:$AI$332,28,FALSE)*VLOOKUP($A36,'RAW DATA'!$A$1:$AI$332,29,FALSE)*VLOOKUP($A36,'RAW DATA'!$A$1:$AI$332,30,FALSE)/1000, PI()*(VLOOKUP($A36,'RAW DATA'!$A$1:$AI$332,31,FALSE)/2)^2*VLOOKUP($A36,'RAW DATA'!$A$1:$AI$332,29,FALSE)/1000)</f>
        <v>1339.104</v>
      </c>
      <c r="L36">
        <f t="shared" si="1"/>
        <v>358.44863431070326</v>
      </c>
      <c r="M36" s="22" t="str">
        <f>VLOOKUP($A36,'RAW DATA'!$A$1:$AI$332,33,FALSE)</f>
        <v>x</v>
      </c>
      <c r="N36" s="22">
        <f>VLOOKUP($A36,'RAW DATA'!$A$1:$AI$332,34,FALSE)</f>
        <v>0</v>
      </c>
      <c r="O36" s="22" t="str">
        <f t="shared" si="2"/>
        <v/>
      </c>
      <c r="P36" s="22" t="str">
        <f t="shared" si="3"/>
        <v/>
      </c>
    </row>
    <row r="37" spans="1:29" x14ac:dyDescent="0.25">
      <c r="A37" s="2" t="s">
        <v>629</v>
      </c>
      <c r="B37" t="str">
        <f>VLOOKUP($A37,'RAW DATA'!$A$1:$AI$332,6,FALSE)</f>
        <v>LFP</v>
      </c>
      <c r="C37" t="e">
        <f>IF(VLOOKUP($A37,'RAW DATA'!$A$1:$AI$332,14,FALSE)=0,NA(),(VLOOKUP($A37,'RAW DATA'!$A$1:$AI$332,14,FALSE)))</f>
        <v>#N/A</v>
      </c>
      <c r="D37" t="e">
        <f>IF(VLOOKUP($A37,'RAW DATA'!$A$1:$AI$332,15,FALSE)=0,NA(),(VLOOKUP($A37,'RAW DATA'!$A$1:$AI$332,15,FALSE)))</f>
        <v>#N/A</v>
      </c>
      <c r="E37">
        <f>IFERROR(VLOOKUP($A37,'RAW DATA'!$A$1:$AI$332,16,FALSE),0)</f>
        <v>202</v>
      </c>
      <c r="F37">
        <f>IFERROR(VLOOKUP($A37,'RAW DATA'!$A$1:$AI$332,17,FALSE),0)</f>
        <v>3.65</v>
      </c>
      <c r="G37">
        <f>IFERROR(VLOOKUP($A37,'RAW DATA'!$A$1:$AI$332,18,FALSE),0)</f>
        <v>3.2</v>
      </c>
      <c r="H37" s="22">
        <f>IFERROR(VLOOKUP($A37,'RAW DATA'!$A$1:$AI$332,23,FALSE),0)</f>
        <v>3900</v>
      </c>
      <c r="I37" s="22">
        <f t="shared" si="4"/>
        <v>165.74358974358978</v>
      </c>
      <c r="J37" s="22">
        <f>IFERROR(VLOOKUP($A37,'RAW DATA'!$A$1:$AI$332,24,FALSE),0)</f>
        <v>0</v>
      </c>
      <c r="K37">
        <f>IFERROR(VLOOKUP($A37,'RAW DATA'!$A$1:$AI$332,28,FALSE)*VLOOKUP($A37,'RAW DATA'!$A$1:$AI$332,29,FALSE)*VLOOKUP($A37,'RAW DATA'!$A$1:$AI$332,30,FALSE)/1000, PI()*(VLOOKUP($A37,'RAW DATA'!$A$1:$AI$332,31,FALSE)/2)^2*VLOOKUP($A37,'RAW DATA'!$A$1:$AI$332,29,FALSE)/1000)</f>
        <v>1973.16</v>
      </c>
      <c r="L37">
        <f t="shared" si="1"/>
        <v>327.59634292201343</v>
      </c>
      <c r="M37" s="22" t="str">
        <f>VLOOKUP($A37,'RAW DATA'!$A$1:$AI$332,33,FALSE)</f>
        <v>x</v>
      </c>
      <c r="N37" s="22">
        <f>VLOOKUP($A37,'RAW DATA'!$A$1:$AI$332,34,FALSE)</f>
        <v>0</v>
      </c>
      <c r="O37" s="22" t="str">
        <f t="shared" si="2"/>
        <v/>
      </c>
      <c r="P37" s="22" t="str">
        <f t="shared" si="3"/>
        <v/>
      </c>
    </row>
    <row r="38" spans="1:29" x14ac:dyDescent="0.25">
      <c r="A38" s="2" t="s">
        <v>630</v>
      </c>
      <c r="B38" t="str">
        <f>VLOOKUP($A38,'RAW DATA'!$A$1:$AI$332,6,FALSE)</f>
        <v>LFP</v>
      </c>
      <c r="C38" t="e">
        <f>IF(VLOOKUP($A38,'RAW DATA'!$A$1:$AI$332,14,FALSE)=0,NA(),(VLOOKUP($A38,'RAW DATA'!$A$1:$AI$332,14,FALSE)))</f>
        <v>#N/A</v>
      </c>
      <c r="D38" t="e">
        <f>IF(VLOOKUP($A38,'RAW DATA'!$A$1:$AI$332,15,FALSE)=0,NA(),(VLOOKUP($A38,'RAW DATA'!$A$1:$AI$332,15,FALSE)))</f>
        <v>#N/A</v>
      </c>
      <c r="E38">
        <f>IFERROR(VLOOKUP($A38,'RAW DATA'!$A$1:$AI$332,16,FALSE),0)</f>
        <v>272</v>
      </c>
      <c r="F38">
        <f>IFERROR(VLOOKUP($A38,'RAW DATA'!$A$1:$AI$332,17,FALSE),0)</f>
        <v>3.65</v>
      </c>
      <c r="G38">
        <f>IFERROR(VLOOKUP($A38,'RAW DATA'!$A$1:$AI$332,18,FALSE),0)</f>
        <v>3.2</v>
      </c>
      <c r="H38" s="22">
        <f>IFERROR(VLOOKUP($A38,'RAW DATA'!$A$1:$AI$332,23,FALSE),0)</f>
        <v>5302</v>
      </c>
      <c r="I38" s="22">
        <f t="shared" si="4"/>
        <v>164.16446623915508</v>
      </c>
      <c r="J38" s="22">
        <f>IFERROR(VLOOKUP($A38,'RAW DATA'!$A$1:$AI$332,24,FALSE),0)</f>
        <v>0</v>
      </c>
      <c r="K38">
        <f>IFERROR(VLOOKUP($A38,'RAW DATA'!$A$1:$AI$332,28,FALSE)*VLOOKUP($A38,'RAW DATA'!$A$1:$AI$332,29,FALSE)*VLOOKUP($A38,'RAW DATA'!$A$1:$AI$332,30,FALSE)/1000, PI()*(VLOOKUP($A38,'RAW DATA'!$A$1:$AI$332,31,FALSE)/2)^2*VLOOKUP($A38,'RAW DATA'!$A$1:$AI$332,29,FALSE)/1000)</f>
        <v>2605.8240000000001</v>
      </c>
      <c r="L38">
        <f t="shared" si="1"/>
        <v>334.02102367619608</v>
      </c>
      <c r="M38" s="22" t="str">
        <f>VLOOKUP($A38,'RAW DATA'!$A$1:$AI$332,33,FALSE)</f>
        <v>x</v>
      </c>
      <c r="N38" s="22">
        <f>VLOOKUP($A38,'RAW DATA'!$A$1:$AI$332,34,FALSE)</f>
        <v>0</v>
      </c>
      <c r="O38" s="22" t="str">
        <f t="shared" si="2"/>
        <v/>
      </c>
      <c r="P38" s="22" t="str">
        <f t="shared" si="3"/>
        <v/>
      </c>
    </row>
    <row r="39" spans="1:29" x14ac:dyDescent="0.25">
      <c r="A39" s="2" t="s">
        <v>478</v>
      </c>
      <c r="B39" t="str">
        <f>VLOOKUP($A39,'RAW DATA'!$A$1:$AI$332,6,FALSE)</f>
        <v>LFP</v>
      </c>
      <c r="C39" t="e">
        <f>IF(VLOOKUP($A39,'RAW DATA'!$A$1:$AI$332,14,FALSE)=0,NA(),(VLOOKUP($A39,'RAW DATA'!$A$1:$AI$332,14,FALSE)))</f>
        <v>#N/A</v>
      </c>
      <c r="D39" t="e">
        <f>IF(VLOOKUP($A39,'RAW DATA'!$A$1:$AI$332,15,FALSE)=0,NA(),(VLOOKUP($A39,'RAW DATA'!$A$1:$AI$332,15,FALSE)))</f>
        <v>#N/A</v>
      </c>
      <c r="E39">
        <f>IFERROR(VLOOKUP($A39,'RAW DATA'!$A$1:$AI$332,16,FALSE),0)</f>
        <v>271</v>
      </c>
      <c r="F39">
        <f>IFERROR(VLOOKUP($A39,'RAW DATA'!$A$1:$AI$332,17,FALSE),0)</f>
        <v>3.65</v>
      </c>
      <c r="G39">
        <f>IFERROR(VLOOKUP($A39,'RAW DATA'!$A$1:$AI$332,18,FALSE),0)</f>
        <v>3.2</v>
      </c>
      <c r="H39" s="22">
        <f>IFERROR(VLOOKUP($A39,'RAW DATA'!$A$1:$AI$332,23,FALSE),0)</f>
        <v>5400</v>
      </c>
      <c r="I39" s="22">
        <f t="shared" si="4"/>
        <v>160.59259259259258</v>
      </c>
      <c r="J39" s="22">
        <f>IFERROR(VLOOKUP($A39,'RAW DATA'!$A$1:$AI$332,24,FALSE),0)</f>
        <v>0</v>
      </c>
      <c r="K39">
        <f>IFERROR(VLOOKUP($A39,'RAW DATA'!$A$1:$AI$332,28,FALSE)*VLOOKUP($A39,'RAW DATA'!$A$1:$AI$332,29,FALSE)*VLOOKUP($A39,'RAW DATA'!$A$1:$AI$332,30,FALSE)/1000, PI()*(VLOOKUP($A39,'RAW DATA'!$A$1:$AI$332,31,FALSE)/2)^2*VLOOKUP($A39,'RAW DATA'!$A$1:$AI$332,29,FALSE)/1000)</f>
        <v>2505.6</v>
      </c>
      <c r="L39">
        <f t="shared" si="1"/>
        <v>346.10472541507028</v>
      </c>
      <c r="M39" s="22" t="str">
        <f>VLOOKUP($A39,'RAW DATA'!$A$1:$AI$332,33,FALSE)</f>
        <v>x</v>
      </c>
      <c r="N39" s="22">
        <f>VLOOKUP($A39,'RAW DATA'!$A$1:$AI$332,34,FALSE)</f>
        <v>0</v>
      </c>
      <c r="O39" s="22" t="str">
        <f t="shared" si="2"/>
        <v/>
      </c>
      <c r="P39" s="22" t="str">
        <f t="shared" si="3"/>
        <v/>
      </c>
      <c r="W39" s="29" t="s">
        <v>29</v>
      </c>
      <c r="X39" t="s">
        <v>37</v>
      </c>
    </row>
    <row r="40" spans="1:29" x14ac:dyDescent="0.25">
      <c r="A40" s="2" t="s">
        <v>596</v>
      </c>
      <c r="B40" t="str">
        <f>VLOOKUP($A40,'RAW DATA'!$A$1:$AI$332,6,FALSE)</f>
        <v>NMC</v>
      </c>
      <c r="C40">
        <f>IF(VLOOKUP($A40,'RAW DATA'!$A$1:$AI$332,14,FALSE)=0,NA(),(VLOOKUP($A40,'RAW DATA'!$A$1:$AI$332,14,FALSE)))</f>
        <v>418</v>
      </c>
      <c r="D40">
        <f>IF(VLOOKUP($A40,'RAW DATA'!$A$1:$AI$332,15,FALSE)=0,NA(),(VLOOKUP($A40,'RAW DATA'!$A$1:$AI$332,15,FALSE)))</f>
        <v>182</v>
      </c>
      <c r="E40">
        <f>IFERROR(VLOOKUP($A40,'RAW DATA'!$A$1:$AI$332,16,FALSE),0)</f>
        <v>53</v>
      </c>
      <c r="F40">
        <f>IFERROR(VLOOKUP($A40,'RAW DATA'!$A$1:$AI$332,17,FALSE),0)</f>
        <v>4.2</v>
      </c>
      <c r="G40">
        <f>IFERROR(VLOOKUP($A40,'RAW DATA'!$A$1:$AI$332,18,FALSE),0)</f>
        <v>3.7</v>
      </c>
      <c r="H40" s="22">
        <f>IFERROR(VLOOKUP($A40,'RAW DATA'!$A$1:$AI$332,23,FALSE),0)</f>
        <v>1095</v>
      </c>
      <c r="I40" s="22">
        <f t="shared" si="4"/>
        <v>179.0867579908676</v>
      </c>
      <c r="J40" s="22">
        <f>IFERROR(VLOOKUP($A40,'RAW DATA'!$A$1:$AI$332,24,FALSE),0)</f>
        <v>0</v>
      </c>
      <c r="K40">
        <f>IFERROR(VLOOKUP($A40,'RAW DATA'!$A$1:$AI$332,28,FALSE)*VLOOKUP($A40,'RAW DATA'!$A$1:$AI$332,29,FALSE)*VLOOKUP($A40,'RAW DATA'!$A$1:$AI$332,30,FALSE)/1000, PI()*(VLOOKUP($A40,'RAW DATA'!$A$1:$AI$332,31,FALSE)/2)^2*VLOOKUP($A40,'RAW DATA'!$A$1:$AI$332,29,FALSE)/1000)</f>
        <v>615.62400000000002</v>
      </c>
      <c r="L40">
        <f t="shared" si="1"/>
        <v>318.53858848907777</v>
      </c>
      <c r="M40" s="22" t="str">
        <f>VLOOKUP($A40,'RAW DATA'!$A$1:$AI$332,33,FALSE)</f>
        <v>x</v>
      </c>
      <c r="N40" s="22" t="str">
        <f>VLOOKUP($A40,'RAW DATA'!$A$1:$AI$332,34,FALSE)</f>
        <v>x</v>
      </c>
      <c r="O40" s="22">
        <f t="shared" si="2"/>
        <v>0.31224289648138703</v>
      </c>
      <c r="P40" s="22">
        <f t="shared" si="3"/>
        <v>1.6267210606833116E-2</v>
      </c>
      <c r="W40" s="29" t="s">
        <v>0</v>
      </c>
      <c r="X40" t="s">
        <v>810</v>
      </c>
    </row>
    <row r="41" spans="1:29" x14ac:dyDescent="0.25">
      <c r="A41" s="2" t="s">
        <v>684</v>
      </c>
      <c r="B41" t="str">
        <f>VLOOKUP($A41,'RAW DATA'!$A$1:$AI$332,6,FALSE)</f>
        <v>LFP</v>
      </c>
      <c r="C41" t="e">
        <f>IF(VLOOKUP($A41,'RAW DATA'!$A$1:$AI$332,14,FALSE)=0,NA(),(VLOOKUP($A41,'RAW DATA'!$A$1:$AI$332,14,FALSE)))</f>
        <v>#N/A</v>
      </c>
      <c r="D41" t="e">
        <f>IF(VLOOKUP($A41,'RAW DATA'!$A$1:$AI$332,15,FALSE)=0,NA(),(VLOOKUP($A41,'RAW DATA'!$A$1:$AI$332,15,FALSE)))</f>
        <v>#N/A</v>
      </c>
      <c r="E41">
        <f>IFERROR(VLOOKUP($A41,'RAW DATA'!$A$1:$AI$332,16,FALSE),0)</f>
        <v>100</v>
      </c>
      <c r="F41">
        <f>IFERROR(VLOOKUP($A41,'RAW DATA'!$A$1:$AI$332,17,FALSE),0)</f>
        <v>3.65</v>
      </c>
      <c r="G41">
        <f>IFERROR(VLOOKUP($A41,'RAW DATA'!$A$1:$AI$332,18,FALSE),0)</f>
        <v>3.2</v>
      </c>
      <c r="H41" s="22">
        <f>IFERROR(VLOOKUP($A41,'RAW DATA'!$A$1:$AI$332,23,FALSE),0)</f>
        <v>3150</v>
      </c>
      <c r="I41" s="22">
        <f t="shared" si="4"/>
        <v>101.5873015873016</v>
      </c>
      <c r="J41" s="22">
        <f>IFERROR(VLOOKUP($A41,'RAW DATA'!$A$1:$AI$332,24,FALSE),0)</f>
        <v>0</v>
      </c>
      <c r="K41">
        <f>IFERROR(VLOOKUP($A41,'RAW DATA'!$A$1:$AI$332,28,FALSE)*VLOOKUP($A41,'RAW DATA'!$A$1:$AI$332,29,FALSE)*VLOOKUP($A41,'RAW DATA'!$A$1:$AI$332,30,FALSE)/1000, PI()*(VLOOKUP($A41,'RAW DATA'!$A$1:$AI$332,31,FALSE)/2)^2*VLOOKUP($A41,'RAW DATA'!$A$1:$AI$332,29,FALSE)/1000)</f>
        <v>1914.3019999999999</v>
      </c>
      <c r="L41">
        <f t="shared" si="1"/>
        <v>167.16275697356008</v>
      </c>
      <c r="M41" s="22">
        <f>VLOOKUP($A41,'RAW DATA'!$A$1:$AI$332,33,FALSE)</f>
        <v>0</v>
      </c>
      <c r="N41" s="22" t="str">
        <f>VLOOKUP($A41,'RAW DATA'!$A$1:$AI$332,34,FALSE)</f>
        <v>x</v>
      </c>
      <c r="O41" s="22" t="str">
        <f t="shared" si="2"/>
        <v/>
      </c>
      <c r="P41" s="22" t="str">
        <f t="shared" si="3"/>
        <v/>
      </c>
      <c r="W41" s="29" t="s">
        <v>815</v>
      </c>
      <c r="X41" s="30">
        <v>0</v>
      </c>
    </row>
    <row r="42" spans="1:29" x14ac:dyDescent="0.25">
      <c r="A42" s="2" t="s">
        <v>685</v>
      </c>
      <c r="B42" t="str">
        <f>VLOOKUP($A42,'RAW DATA'!$A$1:$AI$332,6,FALSE)</f>
        <v>LFP</v>
      </c>
      <c r="C42" t="e">
        <f>IF(VLOOKUP($A42,'RAW DATA'!$A$1:$AI$332,14,FALSE)=0,NA(),(VLOOKUP($A42,'RAW DATA'!$A$1:$AI$332,14,FALSE)))</f>
        <v>#N/A</v>
      </c>
      <c r="D42" t="e">
        <f>IF(VLOOKUP($A42,'RAW DATA'!$A$1:$AI$332,15,FALSE)=0,NA(),(VLOOKUP($A42,'RAW DATA'!$A$1:$AI$332,15,FALSE)))</f>
        <v>#N/A</v>
      </c>
      <c r="E42">
        <f>IFERROR(VLOOKUP($A42,'RAW DATA'!$A$1:$AI$332,16,FALSE),0)</f>
        <v>400</v>
      </c>
      <c r="F42">
        <f>IFERROR(VLOOKUP($A42,'RAW DATA'!$A$1:$AI$332,17,FALSE),0)</f>
        <v>3.65</v>
      </c>
      <c r="G42">
        <f>IFERROR(VLOOKUP($A42,'RAW DATA'!$A$1:$AI$332,18,FALSE),0)</f>
        <v>3.2</v>
      </c>
      <c r="H42" s="22">
        <f>IFERROR(VLOOKUP($A42,'RAW DATA'!$A$1:$AI$332,23,FALSE),0)</f>
        <v>12800</v>
      </c>
      <c r="I42" s="22">
        <f t="shared" si="4"/>
        <v>100</v>
      </c>
      <c r="J42" s="22">
        <f>IFERROR(VLOOKUP($A42,'RAW DATA'!$A$1:$AI$332,24,FALSE),0)</f>
        <v>0</v>
      </c>
      <c r="K42">
        <f>IFERROR(VLOOKUP($A42,'RAW DATA'!$A$1:$AI$332,28,FALSE)*VLOOKUP($A42,'RAW DATA'!$A$1:$AI$332,29,FALSE)*VLOOKUP($A42,'RAW DATA'!$A$1:$AI$332,30,FALSE)/1000, PI()*(VLOOKUP($A42,'RAW DATA'!$A$1:$AI$332,31,FALSE)/2)^2*VLOOKUP($A42,'RAW DATA'!$A$1:$AI$332,29,FALSE)/1000)</f>
        <v>9105.75</v>
      </c>
      <c r="L42">
        <f t="shared" si="1"/>
        <v>140.57051862833922</v>
      </c>
      <c r="M42" s="22">
        <f>VLOOKUP($A42,'RAW DATA'!$A$1:$AI$332,33,FALSE)</f>
        <v>0</v>
      </c>
      <c r="N42" s="22" t="str">
        <f>VLOOKUP($A42,'RAW DATA'!$A$1:$AI$332,34,FALSE)</f>
        <v>x</v>
      </c>
      <c r="O42" s="22" t="str">
        <f t="shared" si="2"/>
        <v/>
      </c>
      <c r="P42" s="22" t="str">
        <f t="shared" si="3"/>
        <v/>
      </c>
    </row>
    <row r="43" spans="1:29" x14ac:dyDescent="0.25">
      <c r="A43" s="2" t="s">
        <v>444</v>
      </c>
      <c r="B43" t="str">
        <f>VLOOKUP($A43,'RAW DATA'!$A$1:$AI$332,6,FALSE)</f>
        <v>NMC</v>
      </c>
      <c r="C43" t="e">
        <f>IF(VLOOKUP($A43,'RAW DATA'!$A$1:$AI$332,14,FALSE)=0,NA(),(VLOOKUP($A43,'RAW DATA'!$A$1:$AI$332,14,FALSE)))</f>
        <v>#N/A</v>
      </c>
      <c r="D43" t="e">
        <f>IF(VLOOKUP($A43,'RAW DATA'!$A$1:$AI$332,15,FALSE)=0,NA(),(VLOOKUP($A43,'RAW DATA'!$A$1:$AI$332,15,FALSE)))</f>
        <v>#N/A</v>
      </c>
      <c r="E43">
        <f>IFERROR(VLOOKUP($A43,'RAW DATA'!$A$1:$AI$332,16,FALSE),0)</f>
        <v>39</v>
      </c>
      <c r="F43">
        <f>IFERROR(VLOOKUP($A43,'RAW DATA'!$A$1:$AI$332,17,FALSE),0)</f>
        <v>4.2</v>
      </c>
      <c r="G43">
        <f>IFERROR(VLOOKUP($A43,'RAW DATA'!$A$1:$AI$332,18,FALSE),0)</f>
        <v>3.65</v>
      </c>
      <c r="H43" s="22">
        <f>IFERROR(VLOOKUP($A43,'RAW DATA'!$A$1:$AI$332,23,FALSE),0)</f>
        <v>820</v>
      </c>
      <c r="I43" s="22">
        <f t="shared" si="4"/>
        <v>173.59756097560975</v>
      </c>
      <c r="J43" s="22">
        <f>IFERROR(VLOOKUP($A43,'RAW DATA'!$A$1:$AI$332,24,FALSE),0)</f>
        <v>0</v>
      </c>
      <c r="K43">
        <f>IFERROR(VLOOKUP($A43,'RAW DATA'!$A$1:$AI$332,28,FALSE)*VLOOKUP($A43,'RAW DATA'!$A$1:$AI$332,29,FALSE)*VLOOKUP($A43,'RAW DATA'!$A$1:$AI$332,30,FALSE)/1000, PI()*(VLOOKUP($A43,'RAW DATA'!$A$1:$AI$332,31,FALSE)/2)^2*VLOOKUP($A43,'RAW DATA'!$A$1:$AI$332,29,FALSE)/1000)</f>
        <v>427.72800000000001</v>
      </c>
      <c r="L43">
        <f t="shared" si="1"/>
        <v>332.80496016159799</v>
      </c>
      <c r="M43" s="22">
        <f>VLOOKUP($A43,'RAW DATA'!$A$1:$AI$332,33,FALSE)</f>
        <v>0</v>
      </c>
      <c r="N43" s="22" t="str">
        <f>VLOOKUP($A43,'RAW DATA'!$A$1:$AI$332,34,FALSE)</f>
        <v>x</v>
      </c>
      <c r="O43" s="22" t="str">
        <f t="shared" si="2"/>
        <v/>
      </c>
      <c r="P43" s="22" t="str">
        <f t="shared" si="3"/>
        <v/>
      </c>
      <c r="W43" s="29" t="s">
        <v>806</v>
      </c>
      <c r="X43" t="s">
        <v>811</v>
      </c>
      <c r="Y43" t="s">
        <v>813</v>
      </c>
      <c r="Z43" t="s">
        <v>816</v>
      </c>
      <c r="AA43" t="s">
        <v>812</v>
      </c>
      <c r="AB43" t="s">
        <v>814</v>
      </c>
      <c r="AC43" t="s">
        <v>817</v>
      </c>
    </row>
    <row r="44" spans="1:29" x14ac:dyDescent="0.25">
      <c r="A44" s="2" t="s">
        <v>442</v>
      </c>
      <c r="B44" t="str">
        <f>VLOOKUP($A44,'RAW DATA'!$A$1:$AI$332,6,FALSE)</f>
        <v>LFP</v>
      </c>
      <c r="C44" t="e">
        <f>IF(VLOOKUP($A44,'RAW DATA'!$A$1:$AI$332,14,FALSE)=0,NA(),(VLOOKUP($A44,'RAW DATA'!$A$1:$AI$332,14,FALSE)))</f>
        <v>#N/A</v>
      </c>
      <c r="D44" t="e">
        <f>IF(VLOOKUP($A44,'RAW DATA'!$A$1:$AI$332,15,FALSE)=0,NA(),(VLOOKUP($A44,'RAW DATA'!$A$1:$AI$332,15,FALSE)))</f>
        <v>#N/A</v>
      </c>
      <c r="E44">
        <f>IFERROR(VLOOKUP($A44,'RAW DATA'!$A$1:$AI$332,16,FALSE),0)</f>
        <v>50</v>
      </c>
      <c r="F44">
        <f>IFERROR(VLOOKUP($A44,'RAW DATA'!$A$1:$AI$332,17,FALSE),0)</f>
        <v>3.65</v>
      </c>
      <c r="G44">
        <f>IFERROR(VLOOKUP($A44,'RAW DATA'!$A$1:$AI$332,18,FALSE),0)</f>
        <v>3.3</v>
      </c>
      <c r="H44" s="22">
        <f>IFERROR(VLOOKUP($A44,'RAW DATA'!$A$1:$AI$332,23,FALSE),0)</f>
        <v>1167</v>
      </c>
      <c r="I44" s="22">
        <f t="shared" si="4"/>
        <v>141.38817480719794</v>
      </c>
      <c r="J44" s="22">
        <f>IFERROR(VLOOKUP($A44,'RAW DATA'!$A$1:$AI$332,24,FALSE),0)</f>
        <v>0</v>
      </c>
      <c r="K44">
        <f>IFERROR(VLOOKUP($A44,'RAW DATA'!$A$1:$AI$332,28,FALSE)*VLOOKUP($A44,'RAW DATA'!$A$1:$AI$332,29,FALSE)*VLOOKUP($A44,'RAW DATA'!$A$1:$AI$332,30,FALSE)/1000, PI()*(VLOOKUP($A44,'RAW DATA'!$A$1:$AI$332,31,FALSE)/2)^2*VLOOKUP($A44,'RAW DATA'!$A$1:$AI$332,29,FALSE)/1000)</f>
        <v>659.92320000000007</v>
      </c>
      <c r="L44">
        <f t="shared" si="1"/>
        <v>250.02909429460883</v>
      </c>
      <c r="M44" s="22">
        <f>VLOOKUP($A44,'RAW DATA'!$A$1:$AI$332,33,FALSE)</f>
        <v>0</v>
      </c>
      <c r="N44" s="22" t="str">
        <f>VLOOKUP($A44,'RAW DATA'!$A$1:$AI$332,34,FALSE)</f>
        <v>x</v>
      </c>
      <c r="O44" s="22" t="str">
        <f t="shared" si="2"/>
        <v/>
      </c>
      <c r="P44" s="22" t="str">
        <f t="shared" si="3"/>
        <v/>
      </c>
      <c r="W44" s="30" t="s">
        <v>282</v>
      </c>
      <c r="X44" s="33">
        <v>63</v>
      </c>
      <c r="Y44" s="34">
        <v>2.4243158584870202E-2</v>
      </c>
      <c r="Z44" s="34">
        <v>7.430128643716883E-3</v>
      </c>
      <c r="AA44" s="33">
        <v>63</v>
      </c>
      <c r="AB44" s="34">
        <v>-3.4703775032392894E-3</v>
      </c>
      <c r="AC44" s="34">
        <v>8.2607355472067952E-4</v>
      </c>
    </row>
    <row r="45" spans="1:29" x14ac:dyDescent="0.25">
      <c r="A45" s="2" t="s">
        <v>445</v>
      </c>
      <c r="B45" t="str">
        <f>VLOOKUP($A45,'RAW DATA'!$A$1:$AI$332,6,FALSE)</f>
        <v>NMC</v>
      </c>
      <c r="C45">
        <f>IF(VLOOKUP($A45,'RAW DATA'!$A$1:$AI$332,14,FALSE)=0,NA(),(VLOOKUP($A45,'RAW DATA'!$A$1:$AI$332,14,FALSE)))</f>
        <v>355</v>
      </c>
      <c r="D45">
        <f>IF(VLOOKUP($A45,'RAW DATA'!$A$1:$AI$332,15,FALSE)=0,NA(),(VLOOKUP($A45,'RAW DATA'!$A$1:$AI$332,15,FALSE)))</f>
        <v>180</v>
      </c>
      <c r="E45">
        <f>IFERROR(VLOOKUP($A45,'RAW DATA'!$A$1:$AI$332,16,FALSE),0)</f>
        <v>26</v>
      </c>
      <c r="F45">
        <f>IFERROR(VLOOKUP($A45,'RAW DATA'!$A$1:$AI$332,17,FALSE),0)</f>
        <v>4.2</v>
      </c>
      <c r="G45">
        <f>IFERROR(VLOOKUP($A45,'RAW DATA'!$A$1:$AI$332,18,FALSE),0)</f>
        <v>3.65</v>
      </c>
      <c r="H45" s="22">
        <f>IFERROR(VLOOKUP($A45,'RAW DATA'!$A$1:$AI$332,23,FALSE),0)</f>
        <v>550</v>
      </c>
      <c r="I45" s="22">
        <f t="shared" si="4"/>
        <v>172.5454545454545</v>
      </c>
      <c r="J45" s="22">
        <f>IFERROR(VLOOKUP($A45,'RAW DATA'!$A$1:$AI$332,24,FALSE),0)</f>
        <v>0</v>
      </c>
      <c r="K45">
        <f>IFERROR(VLOOKUP($A45,'RAW DATA'!$A$1:$AI$332,28,FALSE)*VLOOKUP($A45,'RAW DATA'!$A$1:$AI$332,29,FALSE)*VLOOKUP($A45,'RAW DATA'!$A$1:$AI$332,30,FALSE)/1000, PI()*(VLOOKUP($A45,'RAW DATA'!$A$1:$AI$332,31,FALSE)/2)^2*VLOOKUP($A45,'RAW DATA'!$A$1:$AI$332,29,FALSE)/1000)</f>
        <v>274.10250000000002</v>
      </c>
      <c r="L45">
        <f t="shared" si="1"/>
        <v>346.22084804042277</v>
      </c>
      <c r="M45" s="22">
        <f>VLOOKUP($A45,'RAW DATA'!$A$1:$AI$332,33,FALSE)</f>
        <v>0</v>
      </c>
      <c r="N45" s="22" t="str">
        <f>VLOOKUP($A45,'RAW DATA'!$A$1:$AI$332,34,FALSE)</f>
        <v>x</v>
      </c>
      <c r="O45" s="22">
        <f t="shared" si="2"/>
        <v>2.5357086406744056E-2</v>
      </c>
      <c r="P45" s="22">
        <f t="shared" si="3"/>
        <v>4.3203371970495619E-2</v>
      </c>
      <c r="W45" s="30" t="s">
        <v>35</v>
      </c>
      <c r="X45" s="33">
        <v>80</v>
      </c>
      <c r="Y45" s="34">
        <v>7.5980409378743965E-2</v>
      </c>
      <c r="Z45" s="34">
        <v>1.6213286563632197E-2</v>
      </c>
      <c r="AA45" s="33">
        <v>80</v>
      </c>
      <c r="AB45" s="34">
        <v>4.1595015977253409E-2</v>
      </c>
      <c r="AC45" s="34">
        <v>4.2680061564770487E-3</v>
      </c>
    </row>
    <row r="46" spans="1:29" x14ac:dyDescent="0.25">
      <c r="A46" s="2" t="s">
        <v>446</v>
      </c>
      <c r="B46" t="str">
        <f>VLOOKUP($A46,'RAW DATA'!$A$1:$AI$332,6,FALSE)</f>
        <v>NMC</v>
      </c>
      <c r="C46" t="e">
        <f>IF(VLOOKUP($A46,'RAW DATA'!$A$1:$AI$332,14,FALSE)=0,NA(),(VLOOKUP($A46,'RAW DATA'!$A$1:$AI$332,14,FALSE)))</f>
        <v>#N/A</v>
      </c>
      <c r="D46" t="e">
        <f>IF(VLOOKUP($A46,'RAW DATA'!$A$1:$AI$332,15,FALSE)=0,NA(),(VLOOKUP($A46,'RAW DATA'!$A$1:$AI$332,15,FALSE)))</f>
        <v>#N/A</v>
      </c>
      <c r="E46">
        <f>IFERROR(VLOOKUP($A46,'RAW DATA'!$A$1:$AI$332,16,FALSE),0)</f>
        <v>32</v>
      </c>
      <c r="F46">
        <f>IFERROR(VLOOKUP($A46,'RAW DATA'!$A$1:$AI$332,17,FALSE),0)</f>
        <v>4.2</v>
      </c>
      <c r="G46">
        <f>IFERROR(VLOOKUP($A46,'RAW DATA'!$A$1:$AI$332,18,FALSE),0)</f>
        <v>3.65</v>
      </c>
      <c r="H46" s="22">
        <f>IFERROR(VLOOKUP($A46,'RAW DATA'!$A$1:$AI$332,23,FALSE),0)</f>
        <v>561</v>
      </c>
      <c r="I46" s="22">
        <f t="shared" si="4"/>
        <v>208.19964349376113</v>
      </c>
      <c r="J46" s="22">
        <f>IFERROR(VLOOKUP($A46,'RAW DATA'!$A$1:$AI$332,24,FALSE),0)</f>
        <v>0</v>
      </c>
      <c r="K46">
        <f>IFERROR(VLOOKUP($A46,'RAW DATA'!$A$1:$AI$332,28,FALSE)*VLOOKUP($A46,'RAW DATA'!$A$1:$AI$332,29,FALSE)*VLOOKUP($A46,'RAW DATA'!$A$1:$AI$332,30,FALSE)/1000, PI()*(VLOOKUP($A46,'RAW DATA'!$A$1:$AI$332,31,FALSE)/2)^2*VLOOKUP($A46,'RAW DATA'!$A$1:$AI$332,29,FALSE)/1000)</f>
        <v>274.10250000000002</v>
      </c>
      <c r="L46">
        <f t="shared" si="1"/>
        <v>426.11796681898193</v>
      </c>
      <c r="M46" s="22">
        <f>VLOOKUP($A46,'RAW DATA'!$A$1:$AI$332,33,FALSE)</f>
        <v>0</v>
      </c>
      <c r="N46" s="22" t="str">
        <f>VLOOKUP($A46,'RAW DATA'!$A$1:$AI$332,34,FALSE)</f>
        <v>x</v>
      </c>
      <c r="O46" s="22" t="str">
        <f t="shared" si="2"/>
        <v/>
      </c>
      <c r="P46" s="22" t="str">
        <f t="shared" si="3"/>
        <v/>
      </c>
      <c r="W46" s="30" t="s">
        <v>36</v>
      </c>
      <c r="X46" s="33">
        <v>86</v>
      </c>
      <c r="Y46" s="34">
        <v>7.4755201589180711E-2</v>
      </c>
      <c r="Z46" s="34">
        <v>8.9927774031681156E-3</v>
      </c>
      <c r="AA46" s="33">
        <v>86</v>
      </c>
      <c r="AB46" s="34">
        <v>4.1783489517239293E-2</v>
      </c>
      <c r="AC46" s="34">
        <v>7.066255755941755E-3</v>
      </c>
    </row>
    <row r="47" spans="1:29" x14ac:dyDescent="0.25">
      <c r="A47" s="2" t="s">
        <v>443</v>
      </c>
      <c r="B47" t="str">
        <f>VLOOKUP($A47,'RAW DATA'!$A$1:$AI$332,6,FALSE)</f>
        <v>LFP</v>
      </c>
      <c r="C47">
        <f>IF(VLOOKUP($A47,'RAW DATA'!$A$1:$AI$332,14,FALSE)=0,NA(),(VLOOKUP($A47,'RAW DATA'!$A$1:$AI$332,14,FALSE)))</f>
        <v>247</v>
      </c>
      <c r="D47">
        <f>IF(VLOOKUP($A47,'RAW DATA'!$A$1:$AI$332,15,FALSE)=0,NA(),(VLOOKUP($A47,'RAW DATA'!$A$1:$AI$332,15,FALSE)))</f>
        <v>131</v>
      </c>
      <c r="E47">
        <f>IFERROR(VLOOKUP($A47,'RAW DATA'!$A$1:$AI$332,16,FALSE),0)</f>
        <v>19.600000000000001</v>
      </c>
      <c r="F47">
        <f>IFERROR(VLOOKUP($A47,'RAW DATA'!$A$1:$AI$332,17,FALSE),0)</f>
        <v>3.65</v>
      </c>
      <c r="G47">
        <f>IFERROR(VLOOKUP($A47,'RAW DATA'!$A$1:$AI$332,18,FALSE),0)</f>
        <v>3.3</v>
      </c>
      <c r="H47" s="22">
        <f>IFERROR(VLOOKUP($A47,'RAW DATA'!$A$1:$AI$332,23,FALSE),0)</f>
        <v>496</v>
      </c>
      <c r="I47" s="22">
        <f t="shared" si="4"/>
        <v>130.40322580645162</v>
      </c>
      <c r="J47" s="22">
        <f>IFERROR(VLOOKUP($A47,'RAW DATA'!$A$1:$AI$332,24,FALSE),0)</f>
        <v>0</v>
      </c>
      <c r="K47">
        <f>IFERROR(VLOOKUP($A47,'RAW DATA'!$A$1:$AI$332,28,FALSE)*VLOOKUP($A47,'RAW DATA'!$A$1:$AI$332,29,FALSE)*VLOOKUP($A47,'RAW DATA'!$A$1:$AI$332,30,FALSE)/1000, PI()*(VLOOKUP($A47,'RAW DATA'!$A$1:$AI$332,31,FALSE)/2)^2*VLOOKUP($A47,'RAW DATA'!$A$1:$AI$332,29,FALSE)/1000)</f>
        <v>274.10250000000002</v>
      </c>
      <c r="L47">
        <f t="shared" si="1"/>
        <v>235.97012066653897</v>
      </c>
      <c r="M47" s="22">
        <f>VLOOKUP($A47,'RAW DATA'!$A$1:$AI$332,33,FALSE)</f>
        <v>0</v>
      </c>
      <c r="N47" s="22" t="str">
        <f>VLOOKUP($A47,'RAW DATA'!$A$1:$AI$332,34,FALSE)</f>
        <v>x</v>
      </c>
      <c r="O47" s="22">
        <f t="shared" si="2"/>
        <v>4.6742694805194773E-2</v>
      </c>
      <c r="P47" s="22">
        <f t="shared" si="3"/>
        <v>4.5763760049473134E-3</v>
      </c>
      <c r="W47" s="31" t="s">
        <v>807</v>
      </c>
      <c r="X47" s="33">
        <v>229</v>
      </c>
      <c r="Y47" s="32">
        <v>5.5657713458600398E-2</v>
      </c>
      <c r="Z47" s="32">
        <v>1.0197907627166406E-2</v>
      </c>
      <c r="AA47" s="33">
        <v>229</v>
      </c>
      <c r="AB47" s="32">
        <v>2.4761459161063707E-2</v>
      </c>
      <c r="AC47" s="32">
        <v>4.337105851732798E-3</v>
      </c>
    </row>
    <row r="48" spans="1:29" x14ac:dyDescent="0.25">
      <c r="A48" s="2" t="s">
        <v>458</v>
      </c>
      <c r="B48" t="str">
        <f>VLOOKUP($A48,'RAW DATA'!$A$1:$AI$332,6,FALSE)</f>
        <v>LFP</v>
      </c>
      <c r="C48" t="e">
        <f>IF(VLOOKUP($A48,'RAW DATA'!$A$1:$AI$332,14,FALSE)=0,NA(),(VLOOKUP($A48,'RAW DATA'!$A$1:$AI$332,14,FALSE)))</f>
        <v>#N/A</v>
      </c>
      <c r="D48" t="e">
        <f>IF(VLOOKUP($A48,'RAW DATA'!$A$1:$AI$332,15,FALSE)=0,NA(),(VLOOKUP($A48,'RAW DATA'!$A$1:$AI$332,15,FALSE)))</f>
        <v>#N/A</v>
      </c>
      <c r="E48">
        <f>IFERROR(VLOOKUP($A48,'RAW DATA'!$A$1:$AI$332,16,FALSE),0)</f>
        <v>50</v>
      </c>
      <c r="F48">
        <f>IFERROR(VLOOKUP($A48,'RAW DATA'!$A$1:$AI$332,17,FALSE),0)</f>
        <v>3.65</v>
      </c>
      <c r="G48">
        <f>IFERROR(VLOOKUP($A48,'RAW DATA'!$A$1:$AI$332,18,FALSE),0)</f>
        <v>3.2</v>
      </c>
      <c r="H48" s="22">
        <f>IFERROR(VLOOKUP($A48,'RAW DATA'!$A$1:$AI$332,23,FALSE),0)</f>
        <v>1550</v>
      </c>
      <c r="I48" s="22">
        <f t="shared" si="4"/>
        <v>103.2258064516129</v>
      </c>
      <c r="J48" s="22">
        <f>IFERROR(VLOOKUP($A48,'RAW DATA'!$A$1:$AI$332,24,FALSE),0)</f>
        <v>0</v>
      </c>
      <c r="K48">
        <f>IFERROR(VLOOKUP($A48,'RAW DATA'!$A$1:$AI$332,28,FALSE)*VLOOKUP($A48,'RAW DATA'!$A$1:$AI$332,29,FALSE)*VLOOKUP($A48,'RAW DATA'!$A$1:$AI$332,30,FALSE)/1000, PI()*(VLOOKUP($A48,'RAW DATA'!$A$1:$AI$332,31,FALSE)/2)^2*VLOOKUP($A48,'RAW DATA'!$A$1:$AI$332,29,FALSE)/1000)</f>
        <v>0</v>
      </c>
      <c r="L48" t="e">
        <f t="shared" si="1"/>
        <v>#DIV/0!</v>
      </c>
      <c r="M48" s="22">
        <f>VLOOKUP($A48,'RAW DATA'!$A$1:$AI$332,33,FALSE)</f>
        <v>0</v>
      </c>
      <c r="N48" s="22" t="str">
        <f>VLOOKUP($A48,'RAW DATA'!$A$1:$AI$332,34,FALSE)</f>
        <v>x</v>
      </c>
      <c r="O48" s="22" t="str">
        <f t="shared" si="2"/>
        <v/>
      </c>
      <c r="P48" s="22" t="str">
        <f t="shared" si="3"/>
        <v/>
      </c>
    </row>
    <row r="49" spans="1:16" x14ac:dyDescent="0.25">
      <c r="A49" s="2" t="s">
        <v>460</v>
      </c>
      <c r="B49" t="str">
        <f>VLOOKUP($A49,'RAW DATA'!$A$1:$AI$332,6,FALSE)</f>
        <v>NMC811</v>
      </c>
      <c r="C49" t="e">
        <f>IF(VLOOKUP($A49,'RAW DATA'!$A$1:$AI$332,14,FALSE)=0,NA(),(VLOOKUP($A49,'RAW DATA'!$A$1:$AI$332,14,FALSE)))</f>
        <v>#N/A</v>
      </c>
      <c r="D49" t="e">
        <f>IF(VLOOKUP($A49,'RAW DATA'!$A$1:$AI$332,15,FALSE)=0,NA(),(VLOOKUP($A49,'RAW DATA'!$A$1:$AI$332,15,FALSE)))</f>
        <v>#N/A</v>
      </c>
      <c r="E49">
        <f>IFERROR(VLOOKUP($A49,'RAW DATA'!$A$1:$AI$332,16,FALSE),0)</f>
        <v>4.8</v>
      </c>
      <c r="F49">
        <f>IFERROR(VLOOKUP($A49,'RAW DATA'!$A$1:$AI$332,17,FALSE),0)</f>
        <v>4.2</v>
      </c>
      <c r="G49">
        <f>IFERROR(VLOOKUP($A49,'RAW DATA'!$A$1:$AI$332,18,FALSE),0)</f>
        <v>3.6</v>
      </c>
      <c r="H49" s="22">
        <f>IFERROR(VLOOKUP($A49,'RAW DATA'!$A$1:$AI$332,23,FALSE),0)</f>
        <v>70</v>
      </c>
      <c r="I49" s="22">
        <f t="shared" si="4"/>
        <v>246.85714285714286</v>
      </c>
      <c r="J49" s="22">
        <f>IFERROR(VLOOKUP($A49,'RAW DATA'!$A$1:$AI$332,24,FALSE),0)</f>
        <v>0</v>
      </c>
      <c r="K49">
        <f>IFERROR(VLOOKUP($A49,'RAW DATA'!$A$1:$AI$332,28,FALSE)*VLOOKUP($A49,'RAW DATA'!$A$1:$AI$332,29,FALSE)*VLOOKUP($A49,'RAW DATA'!$A$1:$AI$332,30,FALSE)/1000, PI()*(VLOOKUP($A49,'RAW DATA'!$A$1:$AI$332,31,FALSE)/2)^2*VLOOKUP($A49,'RAW DATA'!$A$1:$AI$332,29,FALSE)/1000)</f>
        <v>0</v>
      </c>
      <c r="L49" t="e">
        <f t="shared" si="1"/>
        <v>#DIV/0!</v>
      </c>
      <c r="M49" s="22">
        <f>VLOOKUP($A49,'RAW DATA'!$A$1:$AI$332,33,FALSE)</f>
        <v>0</v>
      </c>
      <c r="N49" s="22" t="str">
        <f>VLOOKUP($A49,'RAW DATA'!$A$1:$AI$332,34,FALSE)</f>
        <v>x</v>
      </c>
      <c r="O49" s="22" t="str">
        <f t="shared" si="2"/>
        <v/>
      </c>
      <c r="P49" s="22" t="str">
        <f t="shared" si="3"/>
        <v/>
      </c>
    </row>
    <row r="50" spans="1:16" x14ac:dyDescent="0.25">
      <c r="A50" s="2" t="s">
        <v>459</v>
      </c>
      <c r="B50" t="str">
        <f>VLOOKUP($A50,'RAW DATA'!$A$1:$AI$332,6,FALSE)</f>
        <v>NMC</v>
      </c>
      <c r="C50" t="e">
        <f>IF(VLOOKUP($A50,'RAW DATA'!$A$1:$AI$332,14,FALSE)=0,NA(),(VLOOKUP($A50,'RAW DATA'!$A$1:$AI$332,14,FALSE)))</f>
        <v>#N/A</v>
      </c>
      <c r="D50" t="e">
        <f>IF(VLOOKUP($A50,'RAW DATA'!$A$1:$AI$332,15,FALSE)=0,NA(),(VLOOKUP($A50,'RAW DATA'!$A$1:$AI$332,15,FALSE)))</f>
        <v>#N/A</v>
      </c>
      <c r="E50">
        <f>IFERROR(VLOOKUP($A50,'RAW DATA'!$A$1:$AI$332,16,FALSE),0)</f>
        <v>5</v>
      </c>
      <c r="F50">
        <f>IFERROR(VLOOKUP($A50,'RAW DATA'!$A$1:$AI$332,17,FALSE),0)</f>
        <v>4.2</v>
      </c>
      <c r="G50">
        <f>IFERROR(VLOOKUP($A50,'RAW DATA'!$A$1:$AI$332,18,FALSE),0)</f>
        <v>3.6</v>
      </c>
      <c r="H50" s="22">
        <f>IFERROR(VLOOKUP($A50,'RAW DATA'!$A$1:$AI$332,23,FALSE),0)</f>
        <v>95</v>
      </c>
      <c r="I50" s="22">
        <f t="shared" si="4"/>
        <v>189.4736842105263</v>
      </c>
      <c r="J50" s="22">
        <f>IFERROR(VLOOKUP($A50,'RAW DATA'!$A$1:$AI$332,24,FALSE),0)</f>
        <v>0</v>
      </c>
      <c r="K50">
        <f>IFERROR(VLOOKUP($A50,'RAW DATA'!$A$1:$AI$332,28,FALSE)*VLOOKUP($A50,'RAW DATA'!$A$1:$AI$332,29,FALSE)*VLOOKUP($A50,'RAW DATA'!$A$1:$AI$332,30,FALSE)/1000, PI()*(VLOOKUP($A50,'RAW DATA'!$A$1:$AI$332,31,FALSE)/2)^2*VLOOKUP($A50,'RAW DATA'!$A$1:$AI$332,29,FALSE)/1000)</f>
        <v>0</v>
      </c>
      <c r="L50" t="e">
        <f t="shared" si="1"/>
        <v>#DIV/0!</v>
      </c>
      <c r="M50" s="22">
        <f>VLOOKUP($A50,'RAW DATA'!$A$1:$AI$332,33,FALSE)</f>
        <v>0</v>
      </c>
      <c r="N50" s="22" t="str">
        <f>VLOOKUP($A50,'RAW DATA'!$A$1:$AI$332,34,FALSE)</f>
        <v>x</v>
      </c>
      <c r="O50" s="22" t="str">
        <f t="shared" si="2"/>
        <v/>
      </c>
      <c r="P50" s="22" t="str">
        <f t="shared" si="3"/>
        <v/>
      </c>
    </row>
    <row r="51" spans="1:16" x14ac:dyDescent="0.25">
      <c r="A51" s="2" t="s">
        <v>597</v>
      </c>
      <c r="B51" t="str">
        <f>VLOOKUP($A51,'RAW DATA'!$A$1:$AI$332,6,FALSE)</f>
        <v>NMC</v>
      </c>
      <c r="C51">
        <f>IF(VLOOKUP($A51,'RAW DATA'!$A$1:$AI$332,14,FALSE)=0,NA(),(VLOOKUP($A51,'RAW DATA'!$A$1:$AI$332,14,FALSE)))</f>
        <v>319</v>
      </c>
      <c r="D51">
        <f>IF(VLOOKUP($A51,'RAW DATA'!$A$1:$AI$332,15,FALSE)=0,NA(),(VLOOKUP($A51,'RAW DATA'!$A$1:$AI$332,15,FALSE)))</f>
        <v>169</v>
      </c>
      <c r="E51">
        <f>IFERROR(VLOOKUP($A51,'RAW DATA'!$A$1:$AI$332,16,FALSE),0)</f>
        <v>53</v>
      </c>
      <c r="F51">
        <f>IFERROR(VLOOKUP($A51,'RAW DATA'!$A$1:$AI$332,17,FALSE),0)</f>
        <v>4.2</v>
      </c>
      <c r="G51">
        <f>IFERROR(VLOOKUP($A51,'RAW DATA'!$A$1:$AI$332,18,FALSE),0)</f>
        <v>3.7</v>
      </c>
      <c r="H51" s="22">
        <f>IFERROR(VLOOKUP($A51,'RAW DATA'!$A$1:$AI$332,23,FALSE),0)</f>
        <v>1160</v>
      </c>
      <c r="I51" s="22">
        <f t="shared" si="4"/>
        <v>169.05172413793107</v>
      </c>
      <c r="J51" s="22">
        <f>IFERROR(VLOOKUP($A51,'RAW DATA'!$A$1:$AI$332,24,FALSE),0)</f>
        <v>0</v>
      </c>
      <c r="K51">
        <f>IFERROR(VLOOKUP($A51,'RAW DATA'!$A$1:$AI$332,28,FALSE)*VLOOKUP($A51,'RAW DATA'!$A$1:$AI$332,29,FALSE)*VLOOKUP($A51,'RAW DATA'!$A$1:$AI$332,30,FALSE)/1000, PI()*(VLOOKUP($A51,'RAW DATA'!$A$1:$AI$332,31,FALSE)/2)^2*VLOOKUP($A51,'RAW DATA'!$A$1:$AI$332,29,FALSE)/1000)</f>
        <v>615.62400000000002</v>
      </c>
      <c r="L51">
        <f t="shared" si="1"/>
        <v>318.53858848907777</v>
      </c>
      <c r="M51" s="22" t="str">
        <f>VLOOKUP($A51,'RAW DATA'!$A$1:$AI$332,33,FALSE)</f>
        <v>x</v>
      </c>
      <c r="N51" s="22" t="str">
        <f>VLOOKUP($A51,'RAW DATA'!$A$1:$AI$332,34,FALSE)</f>
        <v>x</v>
      </c>
      <c r="O51" s="22">
        <f t="shared" si="2"/>
        <v>1.4485262621111161E-3</v>
      </c>
      <c r="P51" s="22">
        <f t="shared" si="3"/>
        <v>-3.0596634370239073E-4</v>
      </c>
    </row>
    <row r="52" spans="1:16" x14ac:dyDescent="0.25">
      <c r="A52" s="2" t="s">
        <v>472</v>
      </c>
      <c r="B52" t="str">
        <f>VLOOKUP($A52,'RAW DATA'!$A$1:$AI$332,6,FALSE)</f>
        <v>LFP</v>
      </c>
      <c r="C52" t="e">
        <f>IF(VLOOKUP($A52,'RAW DATA'!$A$1:$AI$332,14,FALSE)=0,NA(),(VLOOKUP($A52,'RAW DATA'!$A$1:$AI$332,14,FALSE)))</f>
        <v>#N/A</v>
      </c>
      <c r="D52" t="e">
        <f>IF(VLOOKUP($A52,'RAW DATA'!$A$1:$AI$332,15,FALSE)=0,NA(),(VLOOKUP($A52,'RAW DATA'!$A$1:$AI$332,15,FALSE)))</f>
        <v>#N/A</v>
      </c>
      <c r="E52">
        <f>IFERROR(VLOOKUP($A52,'RAW DATA'!$A$1:$AI$332,16,FALSE),0)</f>
        <v>100</v>
      </c>
      <c r="F52">
        <f>IFERROR(VLOOKUP($A52,'RAW DATA'!$A$1:$AI$332,17,FALSE),0)</f>
        <v>3.65</v>
      </c>
      <c r="G52">
        <f>IFERROR(VLOOKUP($A52,'RAW DATA'!$A$1:$AI$332,18,FALSE),0)</f>
        <v>3.2</v>
      </c>
      <c r="H52" s="22">
        <f>IFERROR(VLOOKUP($A52,'RAW DATA'!$A$1:$AI$332,23,FALSE),0)</f>
        <v>2270</v>
      </c>
      <c r="I52" s="22">
        <f t="shared" si="4"/>
        <v>140.9691629955947</v>
      </c>
      <c r="J52" s="22">
        <f>IFERROR(VLOOKUP($A52,'RAW DATA'!$A$1:$AI$332,24,FALSE),0)</f>
        <v>0</v>
      </c>
      <c r="K52">
        <f>IFERROR(VLOOKUP($A52,'RAW DATA'!$A$1:$AI$332,28,FALSE)*VLOOKUP($A52,'RAW DATA'!$A$1:$AI$332,29,FALSE)*VLOOKUP($A52,'RAW DATA'!$A$1:$AI$332,30,FALSE)/1000, PI()*(VLOOKUP($A52,'RAW DATA'!$A$1:$AI$332,31,FALSE)/2)^2*VLOOKUP($A52,'RAW DATA'!$A$1:$AI$332,29,FALSE)/1000)</f>
        <v>1135.2</v>
      </c>
      <c r="L52">
        <f t="shared" si="1"/>
        <v>281.88865398167724</v>
      </c>
      <c r="M52" s="22">
        <f>VLOOKUP($A52,'RAW DATA'!$A$1:$AI$332,33,FALSE)</f>
        <v>0</v>
      </c>
      <c r="N52" s="22" t="str">
        <f>VLOOKUP($A52,'RAW DATA'!$A$1:$AI$332,34,FALSE)</f>
        <v>x</v>
      </c>
      <c r="O52" s="22" t="str">
        <f t="shared" si="2"/>
        <v/>
      </c>
      <c r="P52" s="22" t="str">
        <f t="shared" si="3"/>
        <v/>
      </c>
    </row>
    <row r="53" spans="1:16" x14ac:dyDescent="0.25">
      <c r="A53" s="2" t="s">
        <v>473</v>
      </c>
      <c r="B53" t="str">
        <f>VLOOKUP($A53,'RAW DATA'!$A$1:$AI$332,6,FALSE)</f>
        <v>LFP</v>
      </c>
      <c r="C53" t="e">
        <f>IF(VLOOKUP($A53,'RAW DATA'!$A$1:$AI$332,14,FALSE)=0,NA(),(VLOOKUP($A53,'RAW DATA'!$A$1:$AI$332,14,FALSE)))</f>
        <v>#N/A</v>
      </c>
      <c r="D53" t="e">
        <f>IF(VLOOKUP($A53,'RAW DATA'!$A$1:$AI$332,15,FALSE)=0,NA(),(VLOOKUP($A53,'RAW DATA'!$A$1:$AI$332,15,FALSE)))</f>
        <v>#N/A</v>
      </c>
      <c r="E53">
        <f>IFERROR(VLOOKUP($A53,'RAW DATA'!$A$1:$AI$332,16,FALSE),0)</f>
        <v>120</v>
      </c>
      <c r="F53">
        <f>IFERROR(VLOOKUP($A53,'RAW DATA'!$A$1:$AI$332,17,FALSE),0)</f>
        <v>3.65</v>
      </c>
      <c r="G53">
        <f>IFERROR(VLOOKUP($A53,'RAW DATA'!$A$1:$AI$332,18,FALSE),0)</f>
        <v>3.2</v>
      </c>
      <c r="H53" s="22">
        <f>IFERROR(VLOOKUP($A53,'RAW DATA'!$A$1:$AI$332,23,FALSE),0)</f>
        <v>2840</v>
      </c>
      <c r="I53" s="22">
        <f t="shared" si="4"/>
        <v>135.21126760563382</v>
      </c>
      <c r="J53" s="22">
        <f>IFERROR(VLOOKUP($A53,'RAW DATA'!$A$1:$AI$332,24,FALSE),0)</f>
        <v>0</v>
      </c>
      <c r="K53">
        <f>IFERROR(VLOOKUP($A53,'RAW DATA'!$A$1:$AI$332,28,FALSE)*VLOOKUP($A53,'RAW DATA'!$A$1:$AI$332,29,FALSE)*VLOOKUP($A53,'RAW DATA'!$A$1:$AI$332,30,FALSE)/1000, PI()*(VLOOKUP($A53,'RAW DATA'!$A$1:$AI$332,31,FALSE)/2)^2*VLOOKUP($A53,'RAW DATA'!$A$1:$AI$332,29,FALSE)/1000)</f>
        <v>1436.5440000000001</v>
      </c>
      <c r="L53">
        <f t="shared" si="1"/>
        <v>267.30820636193528</v>
      </c>
      <c r="M53" s="22">
        <f>VLOOKUP($A53,'RAW DATA'!$A$1:$AI$332,33,FALSE)</f>
        <v>0</v>
      </c>
      <c r="N53" s="22" t="str">
        <f>VLOOKUP($A53,'RAW DATA'!$A$1:$AI$332,34,FALSE)</f>
        <v>x</v>
      </c>
      <c r="O53" s="22" t="str">
        <f t="shared" si="2"/>
        <v/>
      </c>
      <c r="P53" s="22" t="str">
        <f t="shared" si="3"/>
        <v/>
      </c>
    </row>
    <row r="54" spans="1:16" x14ac:dyDescent="0.25">
      <c r="A54" s="2" t="s">
        <v>474</v>
      </c>
      <c r="B54" t="str">
        <f>VLOOKUP($A54,'RAW DATA'!$A$1:$AI$332,6,FALSE)</f>
        <v>LFP</v>
      </c>
      <c r="C54" t="e">
        <f>IF(VLOOKUP($A54,'RAW DATA'!$A$1:$AI$332,14,FALSE)=0,NA(),(VLOOKUP($A54,'RAW DATA'!$A$1:$AI$332,14,FALSE)))</f>
        <v>#N/A</v>
      </c>
      <c r="D54" t="e">
        <f>IF(VLOOKUP($A54,'RAW DATA'!$A$1:$AI$332,15,FALSE)=0,NA(),(VLOOKUP($A54,'RAW DATA'!$A$1:$AI$332,15,FALSE)))</f>
        <v>#N/A</v>
      </c>
      <c r="E54">
        <f>IFERROR(VLOOKUP($A54,'RAW DATA'!$A$1:$AI$332,16,FALSE),0)</f>
        <v>280</v>
      </c>
      <c r="F54">
        <f>IFERROR(VLOOKUP($A54,'RAW DATA'!$A$1:$AI$332,17,FALSE),0)</f>
        <v>3.65</v>
      </c>
      <c r="G54">
        <f>IFERROR(VLOOKUP($A54,'RAW DATA'!$A$1:$AI$332,18,FALSE),0)</f>
        <v>3.2</v>
      </c>
      <c r="H54" s="22">
        <f>IFERROR(VLOOKUP($A54,'RAW DATA'!$A$1:$AI$332,23,FALSE),0)</f>
        <v>5340</v>
      </c>
      <c r="I54" s="22">
        <f t="shared" si="4"/>
        <v>167.79026217228466</v>
      </c>
      <c r="J54" s="22">
        <f>IFERROR(VLOOKUP($A54,'RAW DATA'!$A$1:$AI$332,24,FALSE),0)</f>
        <v>0</v>
      </c>
      <c r="K54">
        <f>IFERROR(VLOOKUP($A54,'RAW DATA'!$A$1:$AI$332,28,FALSE)*VLOOKUP($A54,'RAW DATA'!$A$1:$AI$332,29,FALSE)*VLOOKUP($A54,'RAW DATA'!$A$1:$AI$332,30,FALSE)/1000, PI()*(VLOOKUP($A54,'RAW DATA'!$A$1:$AI$332,31,FALSE)/2)^2*VLOOKUP($A54,'RAW DATA'!$A$1:$AI$332,29,FALSE)/1000)</f>
        <v>2605.8240000000001</v>
      </c>
      <c r="L54">
        <f t="shared" si="1"/>
        <v>343.84517143137833</v>
      </c>
      <c r="M54" s="22">
        <f>VLOOKUP($A54,'RAW DATA'!$A$1:$AI$332,33,FALSE)</f>
        <v>0</v>
      </c>
      <c r="N54" s="22" t="str">
        <f>VLOOKUP($A54,'RAW DATA'!$A$1:$AI$332,34,FALSE)</f>
        <v>x</v>
      </c>
      <c r="O54" s="22" t="str">
        <f t="shared" si="2"/>
        <v/>
      </c>
      <c r="P54" s="22" t="str">
        <f t="shared" si="3"/>
        <v/>
      </c>
    </row>
    <row r="55" spans="1:16" x14ac:dyDescent="0.25">
      <c r="A55" s="2" t="s">
        <v>475</v>
      </c>
      <c r="B55" t="str">
        <f>VLOOKUP($A55,'RAW DATA'!$A$1:$AI$332,6,FALSE)</f>
        <v>NMC 811</v>
      </c>
      <c r="C55" t="e">
        <f>IF(VLOOKUP($A55,'RAW DATA'!$A$1:$AI$332,14,FALSE)=0,NA(),(VLOOKUP($A55,'RAW DATA'!$A$1:$AI$332,14,FALSE)))</f>
        <v>#N/A</v>
      </c>
      <c r="D55" t="e">
        <f>IF(VLOOKUP($A55,'RAW DATA'!$A$1:$AI$332,15,FALSE)=0,NA(),(VLOOKUP($A55,'RAW DATA'!$A$1:$AI$332,15,FALSE)))</f>
        <v>#N/A</v>
      </c>
      <c r="E55">
        <f>IFERROR(VLOOKUP($A55,'RAW DATA'!$A$1:$AI$332,16,FALSE),0)</f>
        <v>50</v>
      </c>
      <c r="F55">
        <f>IFERROR(VLOOKUP($A55,'RAW DATA'!$A$1:$AI$332,17,FALSE),0)</f>
        <v>4.2</v>
      </c>
      <c r="G55">
        <f>IFERROR(VLOOKUP($A55,'RAW DATA'!$A$1:$AI$332,18,FALSE),0)</f>
        <v>3.65</v>
      </c>
      <c r="H55" s="22">
        <f>IFERROR(VLOOKUP($A55,'RAW DATA'!$A$1:$AI$332,23,FALSE),0)</f>
        <v>850</v>
      </c>
      <c r="I55" s="22">
        <f t="shared" si="4"/>
        <v>214.70588235294119</v>
      </c>
      <c r="J55" s="22">
        <f>IFERROR(VLOOKUP($A55,'RAW DATA'!$A$1:$AI$332,24,FALSE),0)</f>
        <v>0</v>
      </c>
      <c r="K55">
        <f>IFERROR(VLOOKUP($A55,'RAW DATA'!$A$1:$AI$332,28,FALSE)*VLOOKUP($A55,'RAW DATA'!$A$1:$AI$332,29,FALSE)*VLOOKUP($A55,'RAW DATA'!$A$1:$AI$332,30,FALSE)/1000, PI()*(VLOOKUP($A55,'RAW DATA'!$A$1:$AI$332,31,FALSE)/2)^2*VLOOKUP($A55,'RAW DATA'!$A$1:$AI$332,29,FALSE)/1000)</f>
        <v>391.608</v>
      </c>
      <c r="L55">
        <f t="shared" si="1"/>
        <v>466.02725174153744</v>
      </c>
      <c r="M55" s="22">
        <f>VLOOKUP($A55,'RAW DATA'!$A$1:$AI$332,33,FALSE)</f>
        <v>0</v>
      </c>
      <c r="N55" s="22" t="str">
        <f>VLOOKUP($A55,'RAW DATA'!$A$1:$AI$332,34,FALSE)</f>
        <v>x</v>
      </c>
      <c r="O55" s="22" t="str">
        <f t="shared" si="2"/>
        <v/>
      </c>
      <c r="P55" s="22" t="str">
        <f t="shared" si="3"/>
        <v/>
      </c>
    </row>
    <row r="56" spans="1:16" x14ac:dyDescent="0.25">
      <c r="A56" s="2" t="s">
        <v>531</v>
      </c>
      <c r="B56" t="str">
        <f>VLOOKUP($A56,'RAW DATA'!$A$1:$AI$332,6,FALSE)</f>
        <v>NMC</v>
      </c>
      <c r="C56" t="e">
        <f>IF(VLOOKUP($A56,'RAW DATA'!$A$1:$AI$332,14,FALSE)=0,NA(),(VLOOKUP($A56,'RAW DATA'!$A$1:$AI$332,14,FALSE)))</f>
        <v>#N/A</v>
      </c>
      <c r="D56" t="e">
        <f>IF(VLOOKUP($A56,'RAW DATA'!$A$1:$AI$332,15,FALSE)=0,NA(),(VLOOKUP($A56,'RAW DATA'!$A$1:$AI$332,15,FALSE)))</f>
        <v>#N/A</v>
      </c>
      <c r="E56">
        <f>IFERROR(VLOOKUP($A56,'RAW DATA'!$A$1:$AI$332,16,FALSE),0)</f>
        <v>17.5</v>
      </c>
      <c r="F56">
        <f>IFERROR(VLOOKUP($A56,'RAW DATA'!$A$1:$AI$332,17,FALSE),0)</f>
        <v>4.0999999999999996</v>
      </c>
      <c r="G56">
        <f>IFERROR(VLOOKUP($A56,'RAW DATA'!$A$1:$AI$332,18,FALSE),0)</f>
        <v>3.6</v>
      </c>
      <c r="H56" s="22">
        <f>IFERROR(VLOOKUP($A56,'RAW DATA'!$A$1:$AI$332,23,FALSE),0)</f>
        <v>430</v>
      </c>
      <c r="I56" s="22">
        <f t="shared" si="4"/>
        <v>146.51162790697674</v>
      </c>
      <c r="J56" s="22">
        <f>IFERROR(VLOOKUP($A56,'RAW DATA'!$A$1:$AI$332,24,FALSE),0)</f>
        <v>0</v>
      </c>
      <c r="K56">
        <f>IFERROR(VLOOKUP($A56,'RAW DATA'!$A$1:$AI$332,28,FALSE)*VLOOKUP($A56,'RAW DATA'!$A$1:$AI$332,29,FALSE)*VLOOKUP($A56,'RAW DATA'!$A$1:$AI$332,30,FALSE)/1000, PI()*(VLOOKUP($A56,'RAW DATA'!$A$1:$AI$332,31,FALSE)/2)^2*VLOOKUP($A56,'RAW DATA'!$A$1:$AI$332,29,FALSE)/1000)</f>
        <v>252.39279999999999</v>
      </c>
      <c r="L56">
        <f t="shared" si="1"/>
        <v>249.61092392492975</v>
      </c>
      <c r="M56" s="22" t="str">
        <f>VLOOKUP($A56,'RAW DATA'!$A$1:$AI$332,33,FALSE)</f>
        <v>x</v>
      </c>
      <c r="N56" s="22">
        <f>VLOOKUP($A56,'RAW DATA'!$A$1:$AI$332,34,FALSE)</f>
        <v>0</v>
      </c>
      <c r="O56" s="22" t="str">
        <f t="shared" si="2"/>
        <v/>
      </c>
      <c r="P56" s="22" t="str">
        <f t="shared" si="3"/>
        <v/>
      </c>
    </row>
    <row r="57" spans="1:16" x14ac:dyDescent="0.25">
      <c r="A57" s="2" t="s">
        <v>532</v>
      </c>
      <c r="B57" t="str">
        <f>VLOOKUP($A57,'RAW DATA'!$A$1:$AI$332,6,FALSE)</f>
        <v>NMC</v>
      </c>
      <c r="C57" t="e">
        <f>IF(VLOOKUP($A57,'RAW DATA'!$A$1:$AI$332,14,FALSE)=0,NA(),(VLOOKUP($A57,'RAW DATA'!$A$1:$AI$332,14,FALSE)))</f>
        <v>#N/A</v>
      </c>
      <c r="D57" t="e">
        <f>IF(VLOOKUP($A57,'RAW DATA'!$A$1:$AI$332,15,FALSE)=0,NA(),(VLOOKUP($A57,'RAW DATA'!$A$1:$AI$332,15,FALSE)))</f>
        <v>#N/A</v>
      </c>
      <c r="E57">
        <f>IFERROR(VLOOKUP($A57,'RAW DATA'!$A$1:$AI$332,16,FALSE),0)</f>
        <v>17.5</v>
      </c>
      <c r="F57">
        <f>IFERROR(VLOOKUP($A57,'RAW DATA'!$A$1:$AI$332,17,FALSE),0)</f>
        <v>4.2</v>
      </c>
      <c r="G57">
        <f>IFERROR(VLOOKUP($A57,'RAW DATA'!$A$1:$AI$332,18,FALSE),0)</f>
        <v>3.7</v>
      </c>
      <c r="H57" s="22">
        <f>IFERROR(VLOOKUP($A57,'RAW DATA'!$A$1:$AI$332,23,FALSE),0)</f>
        <v>850</v>
      </c>
      <c r="I57" s="22">
        <f t="shared" si="4"/>
        <v>76.17647058823529</v>
      </c>
      <c r="J57" s="22">
        <f>IFERROR(VLOOKUP($A57,'RAW DATA'!$A$1:$AI$332,24,FALSE),0)</f>
        <v>0</v>
      </c>
      <c r="K57">
        <f>IFERROR(VLOOKUP($A57,'RAW DATA'!$A$1:$AI$332,28,FALSE)*VLOOKUP($A57,'RAW DATA'!$A$1:$AI$332,29,FALSE)*VLOOKUP($A57,'RAW DATA'!$A$1:$AI$332,30,FALSE)/1000, PI()*(VLOOKUP($A57,'RAW DATA'!$A$1:$AI$332,31,FALSE)/2)^2*VLOOKUP($A57,'RAW DATA'!$A$1:$AI$332,29,FALSE)/1000)</f>
        <v>248.0412</v>
      </c>
      <c r="L57">
        <f t="shared" si="1"/>
        <v>261.04534246729975</v>
      </c>
      <c r="M57" s="22" t="str">
        <f>VLOOKUP($A57,'RAW DATA'!$A$1:$AI$332,33,FALSE)</f>
        <v>x</v>
      </c>
      <c r="N57" s="22">
        <f>VLOOKUP($A57,'RAW DATA'!$A$1:$AI$332,34,FALSE)</f>
        <v>0</v>
      </c>
      <c r="O57" s="22" t="str">
        <f t="shared" si="2"/>
        <v/>
      </c>
      <c r="P57" s="22" t="str">
        <f t="shared" si="3"/>
        <v/>
      </c>
    </row>
    <row r="58" spans="1:16" x14ac:dyDescent="0.25">
      <c r="A58" s="2" t="s">
        <v>533</v>
      </c>
      <c r="B58" t="str">
        <f>VLOOKUP($A58,'RAW DATA'!$A$1:$AI$332,6,FALSE)</f>
        <v>NMC</v>
      </c>
      <c r="C58" t="e">
        <f>IF(VLOOKUP($A58,'RAW DATA'!$A$1:$AI$332,14,FALSE)=0,NA(),(VLOOKUP($A58,'RAW DATA'!$A$1:$AI$332,14,FALSE)))</f>
        <v>#N/A</v>
      </c>
      <c r="D58" t="e">
        <f>IF(VLOOKUP($A58,'RAW DATA'!$A$1:$AI$332,15,FALSE)=0,NA(),(VLOOKUP($A58,'RAW DATA'!$A$1:$AI$332,15,FALSE)))</f>
        <v>#N/A</v>
      </c>
      <c r="E58">
        <f>IFERROR(VLOOKUP($A58,'RAW DATA'!$A$1:$AI$332,16,FALSE),0)</f>
        <v>16</v>
      </c>
      <c r="F58">
        <f>IFERROR(VLOOKUP($A58,'RAW DATA'!$A$1:$AI$332,17,FALSE),0)</f>
        <v>4.0999999999999996</v>
      </c>
      <c r="G58">
        <f>IFERROR(VLOOKUP($A58,'RAW DATA'!$A$1:$AI$332,18,FALSE),0)</f>
        <v>3.65</v>
      </c>
      <c r="H58" s="22">
        <f>IFERROR(VLOOKUP($A58,'RAW DATA'!$A$1:$AI$332,23,FALSE),0)</f>
        <v>430</v>
      </c>
      <c r="I58" s="22">
        <f t="shared" si="4"/>
        <v>135.81395348837208</v>
      </c>
      <c r="J58" s="22">
        <f>IFERROR(VLOOKUP($A58,'RAW DATA'!$A$1:$AI$332,24,FALSE),0)</f>
        <v>0</v>
      </c>
      <c r="K58">
        <f>IFERROR(VLOOKUP($A58,'RAW DATA'!$A$1:$AI$332,28,FALSE)*VLOOKUP($A58,'RAW DATA'!$A$1:$AI$332,29,FALSE)*VLOOKUP($A58,'RAW DATA'!$A$1:$AI$332,30,FALSE)/1000, PI()*(VLOOKUP($A58,'RAW DATA'!$A$1:$AI$332,31,FALSE)/2)^2*VLOOKUP($A58,'RAW DATA'!$A$1:$AI$332,29,FALSE)/1000)</f>
        <v>256.74439999999998</v>
      </c>
      <c r="L58">
        <f t="shared" si="1"/>
        <v>227.4635785629599</v>
      </c>
      <c r="M58" s="22" t="str">
        <f>VLOOKUP($A58,'RAW DATA'!$A$1:$AI$332,33,FALSE)</f>
        <v>x</v>
      </c>
      <c r="N58" s="22">
        <f>VLOOKUP($A58,'RAW DATA'!$A$1:$AI$332,34,FALSE)</f>
        <v>0</v>
      </c>
      <c r="O58" s="22" t="str">
        <f t="shared" si="2"/>
        <v/>
      </c>
      <c r="P58" s="22" t="str">
        <f t="shared" si="3"/>
        <v/>
      </c>
    </row>
    <row r="59" spans="1:16" x14ac:dyDescent="0.25">
      <c r="A59" s="2" t="s">
        <v>535</v>
      </c>
      <c r="B59" t="str">
        <f>VLOOKUP($A59,'RAW DATA'!$A$1:$AI$332,6,FALSE)</f>
        <v>NMC, NCA, NMC/NCA</v>
      </c>
      <c r="C59" t="e">
        <f>IF(VLOOKUP($A59,'RAW DATA'!$A$1:$AI$332,14,FALSE)=0,NA(),(VLOOKUP($A59,'RAW DATA'!$A$1:$AI$332,14,FALSE)))</f>
        <v>#N/A</v>
      </c>
      <c r="D59" t="e">
        <f>IF(VLOOKUP($A59,'RAW DATA'!$A$1:$AI$332,15,FALSE)=0,NA(),(VLOOKUP($A59,'RAW DATA'!$A$1:$AI$332,15,FALSE)))</f>
        <v>#N/A</v>
      </c>
      <c r="E59">
        <f>IFERROR(VLOOKUP($A59,'RAW DATA'!$A$1:$AI$332,16,FALSE),0)</f>
        <v>17.5</v>
      </c>
      <c r="F59">
        <f>IFERROR(VLOOKUP($A59,'RAW DATA'!$A$1:$AI$332,17,FALSE),0)</f>
        <v>4.0999999999999996</v>
      </c>
      <c r="G59">
        <f>IFERROR(VLOOKUP($A59,'RAW DATA'!$A$1:$AI$332,18,FALSE),0)</f>
        <v>3.65</v>
      </c>
      <c r="H59" s="22">
        <f>IFERROR(VLOOKUP($A59,'RAW DATA'!$A$1:$AI$332,23,FALSE),0)</f>
        <v>430</v>
      </c>
      <c r="I59" s="22">
        <f t="shared" si="4"/>
        <v>148.54651162790697</v>
      </c>
      <c r="J59" s="22">
        <f>IFERROR(VLOOKUP($A59,'RAW DATA'!$A$1:$AI$332,24,FALSE),0)</f>
        <v>0</v>
      </c>
      <c r="K59">
        <f>IFERROR(VLOOKUP($A59,'RAW DATA'!$A$1:$AI$332,28,FALSE)*VLOOKUP($A59,'RAW DATA'!$A$1:$AI$332,29,FALSE)*VLOOKUP($A59,'RAW DATA'!$A$1:$AI$332,30,FALSE)/1000, PI()*(VLOOKUP($A59,'RAW DATA'!$A$1:$AI$332,31,FALSE)/2)^2*VLOOKUP($A59,'RAW DATA'!$A$1:$AI$332,29,FALSE)/1000)</f>
        <v>252.39279999999999</v>
      </c>
      <c r="L59">
        <f t="shared" si="1"/>
        <v>253.077742312776</v>
      </c>
      <c r="M59" s="22" t="str">
        <f>VLOOKUP($A59,'RAW DATA'!$A$1:$AI$332,33,FALSE)</f>
        <v>(x)</v>
      </c>
      <c r="N59" s="22">
        <f>VLOOKUP($A59,'RAW DATA'!$A$1:$AI$332,34,FALSE)</f>
        <v>0</v>
      </c>
      <c r="O59" s="22" t="str">
        <f t="shared" si="2"/>
        <v/>
      </c>
      <c r="P59" s="22" t="str">
        <f t="shared" si="3"/>
        <v/>
      </c>
    </row>
    <row r="60" spans="1:16" x14ac:dyDescent="0.25">
      <c r="A60" s="2" t="s">
        <v>536</v>
      </c>
      <c r="B60" t="str">
        <f>VLOOKUP($A60,'RAW DATA'!$A$1:$AI$332,6,FALSE)</f>
        <v>NMC, NCA, NMC/NCA</v>
      </c>
      <c r="C60" t="e">
        <f>IF(VLOOKUP($A60,'RAW DATA'!$A$1:$AI$332,14,FALSE)=0,NA(),(VLOOKUP($A60,'RAW DATA'!$A$1:$AI$332,14,FALSE)))</f>
        <v>#N/A</v>
      </c>
      <c r="D60" t="e">
        <f>IF(VLOOKUP($A60,'RAW DATA'!$A$1:$AI$332,15,FALSE)=0,NA(),(VLOOKUP($A60,'RAW DATA'!$A$1:$AI$332,15,FALSE)))</f>
        <v>#N/A</v>
      </c>
      <c r="E60">
        <f>IFERROR(VLOOKUP($A60,'RAW DATA'!$A$1:$AI$332,16,FALSE),0)</f>
        <v>23</v>
      </c>
      <c r="F60">
        <f>IFERROR(VLOOKUP($A60,'RAW DATA'!$A$1:$AI$332,17,FALSE),0)</f>
        <v>4.2</v>
      </c>
      <c r="G60">
        <f>IFERROR(VLOOKUP($A60,'RAW DATA'!$A$1:$AI$332,18,FALSE),0)</f>
        <v>3.7</v>
      </c>
      <c r="H60" s="22">
        <f>IFERROR(VLOOKUP($A60,'RAW DATA'!$A$1:$AI$332,23,FALSE),0)</f>
        <v>470</v>
      </c>
      <c r="I60" s="22">
        <f t="shared" si="4"/>
        <v>181.06382978723408</v>
      </c>
      <c r="J60" s="22">
        <f>IFERROR(VLOOKUP($A60,'RAW DATA'!$A$1:$AI$332,24,FALSE),0)</f>
        <v>0</v>
      </c>
      <c r="K60">
        <f>IFERROR(VLOOKUP($A60,'RAW DATA'!$A$1:$AI$332,28,FALSE)*VLOOKUP($A60,'RAW DATA'!$A$1:$AI$332,29,FALSE)*VLOOKUP($A60,'RAW DATA'!$A$1:$AI$332,30,FALSE)/1000, PI()*(VLOOKUP($A60,'RAW DATA'!$A$1:$AI$332,31,FALSE)/2)^2*VLOOKUP($A60,'RAW DATA'!$A$1:$AI$332,29,FALSE)/1000)</f>
        <v>252.39279999999999</v>
      </c>
      <c r="L60">
        <f t="shared" si="1"/>
        <v>337.17285120653213</v>
      </c>
      <c r="M60" s="22" t="str">
        <f>VLOOKUP($A60,'RAW DATA'!$A$1:$AI$332,33,FALSE)</f>
        <v>(x)</v>
      </c>
      <c r="N60" s="22">
        <f>VLOOKUP($A60,'RAW DATA'!$A$1:$AI$332,34,FALSE)</f>
        <v>0</v>
      </c>
      <c r="O60" s="22" t="str">
        <f t="shared" si="2"/>
        <v/>
      </c>
      <c r="P60" s="22" t="str">
        <f t="shared" si="3"/>
        <v/>
      </c>
    </row>
    <row r="61" spans="1:16" x14ac:dyDescent="0.25">
      <c r="A61" s="2" t="s">
        <v>537</v>
      </c>
      <c r="B61" t="str">
        <f>VLOOKUP($A61,'RAW DATA'!$A$1:$AI$332,6,FALSE)</f>
        <v>NMC, NCA, NMC/NCA</v>
      </c>
      <c r="C61" t="e">
        <f>IF(VLOOKUP($A61,'RAW DATA'!$A$1:$AI$332,14,FALSE)=0,NA(),(VLOOKUP($A61,'RAW DATA'!$A$1:$AI$332,14,FALSE)))</f>
        <v>#N/A</v>
      </c>
      <c r="D61" t="e">
        <f>IF(VLOOKUP($A61,'RAW DATA'!$A$1:$AI$332,15,FALSE)=0,NA(),(VLOOKUP($A61,'RAW DATA'!$A$1:$AI$332,15,FALSE)))</f>
        <v>#N/A</v>
      </c>
      <c r="E61">
        <f>IFERROR(VLOOKUP($A61,'RAW DATA'!$A$1:$AI$332,16,FALSE),0)</f>
        <v>22</v>
      </c>
      <c r="F61">
        <f>IFERROR(VLOOKUP($A61,'RAW DATA'!$A$1:$AI$332,17,FALSE),0)</f>
        <v>4.2</v>
      </c>
      <c r="G61">
        <f>IFERROR(VLOOKUP($A61,'RAW DATA'!$A$1:$AI$332,18,FALSE),0)</f>
        <v>3.75</v>
      </c>
      <c r="H61" s="22">
        <f>IFERROR(VLOOKUP($A61,'RAW DATA'!$A$1:$AI$332,23,FALSE),0)</f>
        <v>480</v>
      </c>
      <c r="I61" s="22">
        <f t="shared" si="4"/>
        <v>171.875</v>
      </c>
      <c r="J61" s="22">
        <f>IFERROR(VLOOKUP($A61,'RAW DATA'!$A$1:$AI$332,24,FALSE),0)</f>
        <v>0</v>
      </c>
      <c r="K61">
        <f>IFERROR(VLOOKUP($A61,'RAW DATA'!$A$1:$AI$332,28,FALSE)*VLOOKUP($A61,'RAW DATA'!$A$1:$AI$332,29,FALSE)*VLOOKUP($A61,'RAW DATA'!$A$1:$AI$332,30,FALSE)/1000, PI()*(VLOOKUP($A61,'RAW DATA'!$A$1:$AI$332,31,FALSE)/2)^2*VLOOKUP($A61,'RAW DATA'!$A$1:$AI$332,29,FALSE)/1000)</f>
        <v>252.39279999999999</v>
      </c>
      <c r="L61">
        <f t="shared" si="1"/>
        <v>326.87144799693181</v>
      </c>
      <c r="M61" s="22" t="str">
        <f>VLOOKUP($A61,'RAW DATA'!$A$1:$AI$332,33,FALSE)</f>
        <v>(x)</v>
      </c>
      <c r="N61" s="22">
        <f>VLOOKUP($A61,'RAW DATA'!$A$1:$AI$332,34,FALSE)</f>
        <v>0</v>
      </c>
      <c r="O61" s="22" t="str">
        <f t="shared" si="2"/>
        <v/>
      </c>
      <c r="P61" s="22" t="str">
        <f t="shared" si="3"/>
        <v/>
      </c>
    </row>
    <row r="62" spans="1:16" x14ac:dyDescent="0.25">
      <c r="A62" s="2" t="s">
        <v>598</v>
      </c>
      <c r="B62" t="str">
        <f>VLOOKUP($A62,'RAW DATA'!$A$1:$AI$332,6,FALSE)</f>
        <v>NMC</v>
      </c>
      <c r="C62">
        <f>IF(VLOOKUP($A62,'RAW DATA'!$A$1:$AI$332,14,FALSE)=0,NA(),(VLOOKUP($A62,'RAW DATA'!$A$1:$AI$332,14,FALSE)))</f>
        <v>463</v>
      </c>
      <c r="D62">
        <f>IF(VLOOKUP($A62,'RAW DATA'!$A$1:$AI$332,15,FALSE)=0,NA(),(VLOOKUP($A62,'RAW DATA'!$A$1:$AI$332,15,FALSE)))</f>
        <v>195</v>
      </c>
      <c r="E62">
        <f>IFERROR(VLOOKUP($A62,'RAW DATA'!$A$1:$AI$332,16,FALSE),0)</f>
        <v>60</v>
      </c>
      <c r="F62">
        <f>IFERROR(VLOOKUP($A62,'RAW DATA'!$A$1:$AI$332,17,FALSE),0)</f>
        <v>4.2</v>
      </c>
      <c r="G62">
        <f>IFERROR(VLOOKUP($A62,'RAW DATA'!$A$1:$AI$332,18,FALSE),0)</f>
        <v>3.68</v>
      </c>
      <c r="H62" s="22">
        <f>IFERROR(VLOOKUP($A62,'RAW DATA'!$A$1:$AI$332,23,FALSE),0)</f>
        <v>1140</v>
      </c>
      <c r="I62" s="22">
        <f t="shared" si="4"/>
        <v>193.68421052631581</v>
      </c>
      <c r="J62" s="22">
        <f>IFERROR(VLOOKUP($A62,'RAW DATA'!$A$1:$AI$332,24,FALSE),0)</f>
        <v>0</v>
      </c>
      <c r="K62">
        <f>IFERROR(VLOOKUP($A62,'RAW DATA'!$A$1:$AI$332,28,FALSE)*VLOOKUP($A62,'RAW DATA'!$A$1:$AI$332,29,FALSE)*VLOOKUP($A62,'RAW DATA'!$A$1:$AI$332,30,FALSE)/1000, PI()*(VLOOKUP($A62,'RAW DATA'!$A$1:$AI$332,31,FALSE)/2)^2*VLOOKUP($A62,'RAW DATA'!$A$1:$AI$332,29,FALSE)/1000)</f>
        <v>615.62400000000002</v>
      </c>
      <c r="L62">
        <f t="shared" si="1"/>
        <v>358.66048107286264</v>
      </c>
      <c r="M62" s="22" t="str">
        <f>VLOOKUP($A62,'RAW DATA'!$A$1:$AI$332,33,FALSE)</f>
        <v>x</v>
      </c>
      <c r="N62" s="22" t="str">
        <f>VLOOKUP($A62,'RAW DATA'!$A$1:$AI$332,34,FALSE)</f>
        <v>x</v>
      </c>
      <c r="O62" s="22">
        <f t="shared" si="2"/>
        <v>0.2909144565217392</v>
      </c>
      <c r="P62" s="22">
        <f t="shared" si="3"/>
        <v>6.7934782608694011E-3</v>
      </c>
    </row>
    <row r="63" spans="1:16" x14ac:dyDescent="0.25">
      <c r="A63" s="2" t="s">
        <v>539</v>
      </c>
      <c r="B63" t="str">
        <f>VLOOKUP($A63,'RAW DATA'!$A$1:$AI$332,6,FALSE)</f>
        <v>NMC, NCA, NMC/NCA</v>
      </c>
      <c r="C63" t="e">
        <f>IF(VLOOKUP($A63,'RAW DATA'!$A$1:$AI$332,14,FALSE)=0,NA(),(VLOOKUP($A63,'RAW DATA'!$A$1:$AI$332,14,FALSE)))</f>
        <v>#N/A</v>
      </c>
      <c r="D63" t="e">
        <f>IF(VLOOKUP($A63,'RAW DATA'!$A$1:$AI$332,15,FALSE)=0,NA(),(VLOOKUP($A63,'RAW DATA'!$A$1:$AI$332,15,FALSE)))</f>
        <v>#N/A</v>
      </c>
      <c r="E63">
        <f>IFERROR(VLOOKUP($A63,'RAW DATA'!$A$1:$AI$332,16,FALSE),0)</f>
        <v>25</v>
      </c>
      <c r="F63">
        <f>IFERROR(VLOOKUP($A63,'RAW DATA'!$A$1:$AI$332,17,FALSE),0)</f>
        <v>4.2</v>
      </c>
      <c r="G63">
        <f>IFERROR(VLOOKUP($A63,'RAW DATA'!$A$1:$AI$332,18,FALSE),0)</f>
        <v>3.7</v>
      </c>
      <c r="H63" s="22">
        <f>IFERROR(VLOOKUP($A63,'RAW DATA'!$A$1:$AI$332,23,FALSE),0)</f>
        <v>480</v>
      </c>
      <c r="I63" s="22">
        <f t="shared" si="4"/>
        <v>192.70833333333334</v>
      </c>
      <c r="J63" s="22">
        <f>IFERROR(VLOOKUP($A63,'RAW DATA'!$A$1:$AI$332,24,FALSE),0)</f>
        <v>0</v>
      </c>
      <c r="K63">
        <f>IFERROR(VLOOKUP($A63,'RAW DATA'!$A$1:$AI$332,28,FALSE)*VLOOKUP($A63,'RAW DATA'!$A$1:$AI$332,29,FALSE)*VLOOKUP($A63,'RAW DATA'!$A$1:$AI$332,30,FALSE)/1000, PI()*(VLOOKUP($A63,'RAW DATA'!$A$1:$AI$332,31,FALSE)/2)^2*VLOOKUP($A63,'RAW DATA'!$A$1:$AI$332,29,FALSE)/1000)</f>
        <v>252.39279999999999</v>
      </c>
      <c r="L63">
        <f t="shared" si="1"/>
        <v>366.49222957231746</v>
      </c>
      <c r="M63" s="22" t="str">
        <f>VLOOKUP($A63,'RAW DATA'!$A$1:$AI$332,33,FALSE)</f>
        <v>(x)</v>
      </c>
      <c r="N63" s="22">
        <f>VLOOKUP($A63,'RAW DATA'!$A$1:$AI$332,34,FALSE)</f>
        <v>0</v>
      </c>
      <c r="O63" s="22" t="str">
        <f t="shared" si="2"/>
        <v/>
      </c>
      <c r="P63" s="22" t="str">
        <f t="shared" si="3"/>
        <v/>
      </c>
    </row>
    <row r="64" spans="1:16" x14ac:dyDescent="0.25">
      <c r="A64" s="2" t="s">
        <v>538</v>
      </c>
      <c r="B64" t="str">
        <f>VLOOKUP($A64,'RAW DATA'!$A$1:$AI$332,6,FALSE)</f>
        <v>NMC 811</v>
      </c>
      <c r="C64" t="e">
        <f>IF(VLOOKUP($A64,'RAW DATA'!$A$1:$AI$332,14,FALSE)=0,NA(),(VLOOKUP($A64,'RAW DATA'!$A$1:$AI$332,14,FALSE)))</f>
        <v>#N/A</v>
      </c>
      <c r="D64" t="e">
        <f>IF(VLOOKUP($A64,'RAW DATA'!$A$1:$AI$332,15,FALSE)=0,NA(),(VLOOKUP($A64,'RAW DATA'!$A$1:$AI$332,15,FALSE)))</f>
        <v>#N/A</v>
      </c>
      <c r="E64">
        <f>IFERROR(VLOOKUP($A64,'RAW DATA'!$A$1:$AI$332,16,FALSE),0)</f>
        <v>25</v>
      </c>
      <c r="F64">
        <f>IFERROR(VLOOKUP($A64,'RAW DATA'!$A$1:$AI$332,17,FALSE),0)</f>
        <v>4.2</v>
      </c>
      <c r="G64">
        <f>IFERROR(VLOOKUP($A64,'RAW DATA'!$A$1:$AI$332,18,FALSE),0)</f>
        <v>3.7</v>
      </c>
      <c r="H64" s="22">
        <f>IFERROR(VLOOKUP($A64,'RAW DATA'!$A$1:$AI$332,23,FALSE),0)</f>
        <v>520</v>
      </c>
      <c r="I64" s="22">
        <f t="shared" si="4"/>
        <v>177.88461538461539</v>
      </c>
      <c r="J64" s="22">
        <f>IFERROR(VLOOKUP($A64,'RAW DATA'!$A$1:$AI$332,24,FALSE),0)</f>
        <v>0</v>
      </c>
      <c r="K64">
        <f>IFERROR(VLOOKUP($A64,'RAW DATA'!$A$1:$AI$332,28,FALSE)*VLOOKUP($A64,'RAW DATA'!$A$1:$AI$332,29,FALSE)*VLOOKUP($A64,'RAW DATA'!$A$1:$AI$332,30,FALSE)/1000, PI()*(VLOOKUP($A64,'RAW DATA'!$A$1:$AI$332,31,FALSE)/2)^2*VLOOKUP($A64,'RAW DATA'!$A$1:$AI$332,29,FALSE)/1000)</f>
        <v>252.39279999999999</v>
      </c>
      <c r="L64">
        <f t="shared" si="1"/>
        <v>366.49222957231746</v>
      </c>
      <c r="M64" s="22" t="str">
        <f>VLOOKUP($A64,'RAW DATA'!$A$1:$AI$332,33,FALSE)</f>
        <v>(x)</v>
      </c>
      <c r="N64" s="22">
        <f>VLOOKUP($A64,'RAW DATA'!$A$1:$AI$332,34,FALSE)</f>
        <v>0</v>
      </c>
      <c r="O64" s="22" t="str">
        <f t="shared" si="2"/>
        <v/>
      </c>
      <c r="P64" s="22" t="str">
        <f t="shared" si="3"/>
        <v/>
      </c>
    </row>
    <row r="65" spans="1:16" x14ac:dyDescent="0.25">
      <c r="A65" s="2" t="s">
        <v>540</v>
      </c>
      <c r="B65" t="str">
        <f>VLOOKUP($A65,'RAW DATA'!$A$1:$AI$332,6,FALSE)</f>
        <v>NMC, NCA, NMC/NCA</v>
      </c>
      <c r="C65" t="e">
        <f>IF(VLOOKUP($A65,'RAW DATA'!$A$1:$AI$332,14,FALSE)=0,NA(),(VLOOKUP($A65,'RAW DATA'!$A$1:$AI$332,14,FALSE)))</f>
        <v>#N/A</v>
      </c>
      <c r="D65" t="e">
        <f>IF(VLOOKUP($A65,'RAW DATA'!$A$1:$AI$332,15,FALSE)=0,NA(),(VLOOKUP($A65,'RAW DATA'!$A$1:$AI$332,15,FALSE)))</f>
        <v>#N/A</v>
      </c>
      <c r="E65">
        <f>IFERROR(VLOOKUP($A65,'RAW DATA'!$A$1:$AI$332,16,FALSE),0)</f>
        <v>16</v>
      </c>
      <c r="F65">
        <f>IFERROR(VLOOKUP($A65,'RAW DATA'!$A$1:$AI$332,17,FALSE),0)</f>
        <v>4.0999999999999996</v>
      </c>
      <c r="G65">
        <f>IFERROR(VLOOKUP($A65,'RAW DATA'!$A$1:$AI$332,18,FALSE),0)</f>
        <v>3.65</v>
      </c>
      <c r="H65" s="22">
        <f>IFERROR(VLOOKUP($A65,'RAW DATA'!$A$1:$AI$332,23,FALSE),0)</f>
        <v>430</v>
      </c>
      <c r="I65" s="22">
        <f t="shared" si="4"/>
        <v>135.81395348837208</v>
      </c>
      <c r="J65" s="22">
        <f>IFERROR(VLOOKUP($A65,'RAW DATA'!$A$1:$AI$332,24,FALSE),0)</f>
        <v>0</v>
      </c>
      <c r="K65">
        <f>IFERROR(VLOOKUP($A65,'RAW DATA'!$A$1:$AI$332,28,FALSE)*VLOOKUP($A65,'RAW DATA'!$A$1:$AI$332,29,FALSE)*VLOOKUP($A65,'RAW DATA'!$A$1:$AI$332,30,FALSE)/1000, PI()*(VLOOKUP($A65,'RAW DATA'!$A$1:$AI$332,31,FALSE)/2)^2*VLOOKUP($A65,'RAW DATA'!$A$1:$AI$332,29,FALSE)/1000)</f>
        <v>252.39279999999999</v>
      </c>
      <c r="L65">
        <f t="shared" si="1"/>
        <v>231.38536440025231</v>
      </c>
      <c r="M65" s="22" t="str">
        <f>VLOOKUP($A65,'RAW DATA'!$A$1:$AI$332,33,FALSE)</f>
        <v>(x)</v>
      </c>
      <c r="N65" s="22">
        <f>VLOOKUP($A65,'RAW DATA'!$A$1:$AI$332,34,FALSE)</f>
        <v>0</v>
      </c>
      <c r="O65" s="22" t="str">
        <f t="shared" si="2"/>
        <v/>
      </c>
      <c r="P65" s="22" t="str">
        <f t="shared" si="3"/>
        <v/>
      </c>
    </row>
    <row r="66" spans="1:16" x14ac:dyDescent="0.25">
      <c r="A66" s="2" t="s">
        <v>541</v>
      </c>
      <c r="B66" t="str">
        <f>VLOOKUP($A66,'RAW DATA'!$A$1:$AI$332,6,FALSE)</f>
        <v>NMC, NCA, NMC/NCA</v>
      </c>
      <c r="C66" t="e">
        <f>IF(VLOOKUP($A66,'RAW DATA'!$A$1:$AI$332,14,FALSE)=0,NA(),(VLOOKUP($A66,'RAW DATA'!$A$1:$AI$332,14,FALSE)))</f>
        <v>#N/A</v>
      </c>
      <c r="D66" t="e">
        <f>IF(VLOOKUP($A66,'RAW DATA'!$A$1:$AI$332,15,FALSE)=0,NA(),(VLOOKUP($A66,'RAW DATA'!$A$1:$AI$332,15,FALSE)))</f>
        <v>#N/A</v>
      </c>
      <c r="E66">
        <f>IFERROR(VLOOKUP($A66,'RAW DATA'!$A$1:$AI$332,16,FALSE),0)</f>
        <v>12</v>
      </c>
      <c r="F66">
        <f>IFERROR(VLOOKUP($A66,'RAW DATA'!$A$1:$AI$332,17,FALSE),0)</f>
        <v>4.0999999999999996</v>
      </c>
      <c r="G66">
        <f>IFERROR(VLOOKUP($A66,'RAW DATA'!$A$1:$AI$332,18,FALSE),0)</f>
        <v>3.65</v>
      </c>
      <c r="H66" s="22">
        <f>IFERROR(VLOOKUP($A66,'RAW DATA'!$A$1:$AI$332,23,FALSE),0)</f>
        <v>240</v>
      </c>
      <c r="I66" s="22">
        <f t="shared" ref="I66:I97" si="5">(E66*G66)/(H66/1000)</f>
        <v>182.5</v>
      </c>
      <c r="J66" s="22">
        <f>IFERROR(VLOOKUP($A66,'RAW DATA'!$A$1:$AI$332,24,FALSE),0)</f>
        <v>0</v>
      </c>
      <c r="K66">
        <f>IFERROR(VLOOKUP($A66,'RAW DATA'!$A$1:$AI$332,28,FALSE)*VLOOKUP($A66,'RAW DATA'!$A$1:$AI$332,29,FALSE)*VLOOKUP($A66,'RAW DATA'!$A$1:$AI$332,30,FALSE)/1000, PI()*(VLOOKUP($A66,'RAW DATA'!$A$1:$AI$332,31,FALSE)/2)^2*VLOOKUP($A66,'RAW DATA'!$A$1:$AI$332,29,FALSE)/1000)</f>
        <v>252.39279999999999</v>
      </c>
      <c r="L66">
        <f t="shared" ref="L66:L129" si="6">(E66*G66)/(K66/1000)</f>
        <v>173.53902330018923</v>
      </c>
      <c r="M66" s="22" t="str">
        <f>VLOOKUP($A66,'RAW DATA'!$A$1:$AI$332,33,FALSE)</f>
        <v>(x)</v>
      </c>
      <c r="N66" s="22">
        <f>VLOOKUP($A66,'RAW DATA'!$A$1:$AI$332,34,FALSE)</f>
        <v>0</v>
      </c>
      <c r="O66" s="22" t="str">
        <f t="shared" ref="O66:O129" si="7">IFERROR(C66/L66-1,"")</f>
        <v/>
      </c>
      <c r="P66" s="22" t="str">
        <f t="shared" ref="P66:P129" si="8">IFERROR(D66/I66-1,"")</f>
        <v/>
      </c>
    </row>
    <row r="67" spans="1:16" x14ac:dyDescent="0.25">
      <c r="A67" s="2" t="s">
        <v>542</v>
      </c>
      <c r="B67" t="str">
        <f>VLOOKUP($A67,'RAW DATA'!$A$1:$AI$332,6,FALSE)</f>
        <v>NMC, NCA, NMC/NCA</v>
      </c>
      <c r="C67" t="e">
        <f>IF(VLOOKUP($A67,'RAW DATA'!$A$1:$AI$332,14,FALSE)=0,NA(),(VLOOKUP($A67,'RAW DATA'!$A$1:$AI$332,14,FALSE)))</f>
        <v>#N/A</v>
      </c>
      <c r="D67" t="e">
        <f>IF(VLOOKUP($A67,'RAW DATA'!$A$1:$AI$332,15,FALSE)=0,NA(),(VLOOKUP($A67,'RAW DATA'!$A$1:$AI$332,15,FALSE)))</f>
        <v>#N/A</v>
      </c>
      <c r="E67">
        <f>IFERROR(VLOOKUP($A67,'RAW DATA'!$A$1:$AI$332,16,FALSE),0)</f>
        <v>40</v>
      </c>
      <c r="F67">
        <f>IFERROR(VLOOKUP($A67,'RAW DATA'!$A$1:$AI$332,17,FALSE),0)</f>
        <v>4.2</v>
      </c>
      <c r="G67">
        <f>IFERROR(VLOOKUP($A67,'RAW DATA'!$A$1:$AI$332,18,FALSE),0)</f>
        <v>3.7</v>
      </c>
      <c r="H67" s="22">
        <f>IFERROR(VLOOKUP($A67,'RAW DATA'!$A$1:$AI$332,23,FALSE),0)</f>
        <v>990</v>
      </c>
      <c r="I67" s="22">
        <f t="shared" si="5"/>
        <v>149.49494949494951</v>
      </c>
      <c r="J67" s="22">
        <f>IFERROR(VLOOKUP($A67,'RAW DATA'!$A$1:$AI$332,24,FALSE),0)</f>
        <v>0</v>
      </c>
      <c r="K67">
        <f>IFERROR(VLOOKUP($A67,'RAW DATA'!$A$1:$AI$332,28,FALSE)*VLOOKUP($A67,'RAW DATA'!$A$1:$AI$332,29,FALSE)*VLOOKUP($A67,'RAW DATA'!$A$1:$AI$332,30,FALSE)/1000, PI()*(VLOOKUP($A67,'RAW DATA'!$A$1:$AI$332,31,FALSE)/2)^2*VLOOKUP($A67,'RAW DATA'!$A$1:$AI$332,29,FALSE)/1000)</f>
        <v>444.6</v>
      </c>
      <c r="L67">
        <f t="shared" si="6"/>
        <v>332.88349077822761</v>
      </c>
      <c r="M67" s="22" t="str">
        <f>VLOOKUP($A67,'RAW DATA'!$A$1:$AI$332,33,FALSE)</f>
        <v>(x)</v>
      </c>
      <c r="N67" s="22">
        <f>VLOOKUP($A67,'RAW DATA'!$A$1:$AI$332,34,FALSE)</f>
        <v>0</v>
      </c>
      <c r="O67" s="22" t="str">
        <f t="shared" si="7"/>
        <v/>
      </c>
      <c r="P67" s="22" t="str">
        <f t="shared" si="8"/>
        <v/>
      </c>
    </row>
    <row r="68" spans="1:16" x14ac:dyDescent="0.25">
      <c r="A68" s="2" t="s">
        <v>543</v>
      </c>
      <c r="B68" t="str">
        <f>VLOOKUP($A68,'RAW DATA'!$A$1:$AI$332,6,FALSE)</f>
        <v>NMC, NCA, NMC/NCA</v>
      </c>
      <c r="C68">
        <f>IF(VLOOKUP($A68,'RAW DATA'!$A$1:$AI$332,14,FALSE)=0,NA(),(VLOOKUP($A68,'RAW DATA'!$A$1:$AI$332,14,FALSE)))</f>
        <v>451</v>
      </c>
      <c r="D68">
        <f>IF(VLOOKUP($A68,'RAW DATA'!$A$1:$AI$332,15,FALSE)=0,NA(),(VLOOKUP($A68,'RAW DATA'!$A$1:$AI$332,15,FALSE)))</f>
        <v>204</v>
      </c>
      <c r="E68">
        <f>IFERROR(VLOOKUP($A68,'RAW DATA'!$A$1:$AI$332,16,FALSE),0)</f>
        <v>3.3</v>
      </c>
      <c r="F68">
        <f>IFERROR(VLOOKUP($A68,'RAW DATA'!$A$1:$AI$332,17,FALSE),0)</f>
        <v>4.2</v>
      </c>
      <c r="G68">
        <f>IFERROR(VLOOKUP($A68,'RAW DATA'!$A$1:$AI$332,18,FALSE),0)</f>
        <v>3.7</v>
      </c>
      <c r="H68" s="22">
        <f>IFERROR(VLOOKUP($A68,'RAW DATA'!$A$1:$AI$332,23,FALSE),0)</f>
        <v>60</v>
      </c>
      <c r="I68" s="22">
        <f t="shared" si="5"/>
        <v>203.5</v>
      </c>
      <c r="J68" s="22">
        <f>IFERROR(VLOOKUP($A68,'RAW DATA'!$A$1:$AI$332,24,FALSE),0)</f>
        <v>0</v>
      </c>
      <c r="K68">
        <f>IFERROR(VLOOKUP($A68,'RAW DATA'!$A$1:$AI$332,28,FALSE)*VLOOKUP($A68,'RAW DATA'!$A$1:$AI$332,29,FALSE)*VLOOKUP($A68,'RAW DATA'!$A$1:$AI$332,30,FALSE)/1000, PI()*(VLOOKUP($A68,'RAW DATA'!$A$1:$AI$332,31,FALSE)/2)^2*VLOOKUP($A68,'RAW DATA'!$A$1:$AI$332,29,FALSE)/1000)</f>
        <v>27.047999999999998</v>
      </c>
      <c r="L68">
        <f t="shared" si="6"/>
        <v>451.41969831410825</v>
      </c>
      <c r="M68" s="22" t="str">
        <f>VLOOKUP($A68,'RAW DATA'!$A$1:$AI$332,33,FALSE)</f>
        <v>(x)</v>
      </c>
      <c r="N68" s="22">
        <f>VLOOKUP($A68,'RAW DATA'!$A$1:$AI$332,34,FALSE)</f>
        <v>0</v>
      </c>
      <c r="O68" s="22">
        <f t="shared" si="7"/>
        <v>-9.2972972972971135E-4</v>
      </c>
      <c r="P68" s="22">
        <f t="shared" si="8"/>
        <v>2.4570024570025328E-3</v>
      </c>
    </row>
    <row r="69" spans="1:16" x14ac:dyDescent="0.25">
      <c r="A69" s="2" t="s">
        <v>554</v>
      </c>
      <c r="B69">
        <f>VLOOKUP($A69,'RAW DATA'!$A$1:$AI$332,6,FALSE)</f>
        <v>0</v>
      </c>
      <c r="C69" t="e">
        <f>IF(VLOOKUP($A69,'RAW DATA'!$A$1:$AI$332,14,FALSE)=0,NA(),(VLOOKUP($A69,'RAW DATA'!$A$1:$AI$332,14,FALSE)))</f>
        <v>#N/A</v>
      </c>
      <c r="D69" t="e">
        <f>IF(VLOOKUP($A69,'RAW DATA'!$A$1:$AI$332,15,FALSE)=0,NA(),(VLOOKUP($A69,'RAW DATA'!$A$1:$AI$332,15,FALSE)))</f>
        <v>#N/A</v>
      </c>
      <c r="E69">
        <f>IFERROR(VLOOKUP($A69,'RAW DATA'!$A$1:$AI$332,16,FALSE),0)</f>
        <v>8.8000000000000007</v>
      </c>
      <c r="F69">
        <f>IFERROR(VLOOKUP($A69,'RAW DATA'!$A$1:$AI$332,17,FALSE),0)</f>
        <v>4.2</v>
      </c>
      <c r="G69">
        <f>IFERROR(VLOOKUP($A69,'RAW DATA'!$A$1:$AI$332,18,FALSE),0)</f>
        <v>3.7</v>
      </c>
      <c r="H69" s="22">
        <f>IFERROR(VLOOKUP($A69,'RAW DATA'!$A$1:$AI$332,23,FALSE),0)</f>
        <v>155</v>
      </c>
      <c r="I69" s="22">
        <f t="shared" si="5"/>
        <v>210.06451612903228</v>
      </c>
      <c r="J69" s="22">
        <f>IFERROR(VLOOKUP($A69,'RAW DATA'!$A$1:$AI$332,24,FALSE),0)</f>
        <v>0</v>
      </c>
      <c r="K69">
        <f>IFERROR(VLOOKUP($A69,'RAW DATA'!$A$1:$AI$332,28,FALSE)*VLOOKUP($A69,'RAW DATA'!$A$1:$AI$332,29,FALSE)*VLOOKUP($A69,'RAW DATA'!$A$1:$AI$332,30,FALSE)/1000, PI()*(VLOOKUP($A69,'RAW DATA'!$A$1:$AI$332,31,FALSE)/2)^2*VLOOKUP($A69,'RAW DATA'!$A$1:$AI$332,29,FALSE)/1000)</f>
        <v>64.8</v>
      </c>
      <c r="L69">
        <f t="shared" si="6"/>
        <v>502.46913580246922</v>
      </c>
      <c r="M69" s="22" t="str">
        <f>VLOOKUP($A69,'RAW DATA'!$A$1:$AI$332,33,FALSE)</f>
        <v>x</v>
      </c>
      <c r="N69" s="22">
        <f>VLOOKUP($A69,'RAW DATA'!$A$1:$AI$332,34,FALSE)</f>
        <v>0</v>
      </c>
      <c r="O69" s="22" t="str">
        <f t="shared" si="7"/>
        <v/>
      </c>
      <c r="P69" s="22" t="str">
        <f t="shared" si="8"/>
        <v/>
      </c>
    </row>
    <row r="70" spans="1:16" x14ac:dyDescent="0.25">
      <c r="A70" s="2" t="s">
        <v>555</v>
      </c>
      <c r="B70">
        <f>VLOOKUP($A70,'RAW DATA'!$A$1:$AI$332,6,FALSE)</f>
        <v>0</v>
      </c>
      <c r="C70" t="e">
        <f>IF(VLOOKUP($A70,'RAW DATA'!$A$1:$AI$332,14,FALSE)=0,NA(),(VLOOKUP($A70,'RAW DATA'!$A$1:$AI$332,14,FALSE)))</f>
        <v>#N/A</v>
      </c>
      <c r="D70" t="e">
        <f>IF(VLOOKUP($A70,'RAW DATA'!$A$1:$AI$332,15,FALSE)=0,NA(),(VLOOKUP($A70,'RAW DATA'!$A$1:$AI$332,15,FALSE)))</f>
        <v>#N/A</v>
      </c>
      <c r="E70">
        <f>IFERROR(VLOOKUP($A70,'RAW DATA'!$A$1:$AI$332,16,FALSE),0)</f>
        <v>4.0999999999999996</v>
      </c>
      <c r="F70">
        <f>IFERROR(VLOOKUP($A70,'RAW DATA'!$A$1:$AI$332,17,FALSE),0)</f>
        <v>4.2</v>
      </c>
      <c r="G70">
        <f>IFERROR(VLOOKUP($A70,'RAW DATA'!$A$1:$AI$332,18,FALSE),0)</f>
        <v>3.7</v>
      </c>
      <c r="H70" s="22">
        <f>IFERROR(VLOOKUP($A70,'RAW DATA'!$A$1:$AI$332,23,FALSE),0)</f>
        <v>70</v>
      </c>
      <c r="I70" s="22">
        <f t="shared" si="5"/>
        <v>216.71428571428569</v>
      </c>
      <c r="J70" s="22">
        <f>IFERROR(VLOOKUP($A70,'RAW DATA'!$A$1:$AI$332,24,FALSE),0)</f>
        <v>0</v>
      </c>
      <c r="K70">
        <f>IFERROR(VLOOKUP($A70,'RAW DATA'!$A$1:$AI$332,28,FALSE)*VLOOKUP($A70,'RAW DATA'!$A$1:$AI$332,29,FALSE)*VLOOKUP($A70,'RAW DATA'!$A$1:$AI$332,30,FALSE)/1000, PI()*(VLOOKUP($A70,'RAW DATA'!$A$1:$AI$332,31,FALSE)/2)^2*VLOOKUP($A70,'RAW DATA'!$A$1:$AI$332,29,FALSE)/1000)</f>
        <v>36.125</v>
      </c>
      <c r="L70">
        <f t="shared" si="6"/>
        <v>419.93079584775091</v>
      </c>
      <c r="M70" s="22" t="str">
        <f>VLOOKUP($A70,'RAW DATA'!$A$1:$AI$332,33,FALSE)</f>
        <v>x</v>
      </c>
      <c r="N70" s="22">
        <f>VLOOKUP($A70,'RAW DATA'!$A$1:$AI$332,34,FALSE)</f>
        <v>0</v>
      </c>
      <c r="O70" s="22" t="str">
        <f t="shared" si="7"/>
        <v/>
      </c>
      <c r="P70" s="22" t="str">
        <f t="shared" si="8"/>
        <v/>
      </c>
    </row>
    <row r="71" spans="1:16" x14ac:dyDescent="0.25">
      <c r="A71" s="2" t="s">
        <v>556</v>
      </c>
      <c r="B71">
        <f>VLOOKUP($A71,'RAW DATA'!$A$1:$AI$332,6,FALSE)</f>
        <v>0</v>
      </c>
      <c r="C71" t="e">
        <f>IF(VLOOKUP($A71,'RAW DATA'!$A$1:$AI$332,14,FALSE)=0,NA(),(VLOOKUP($A71,'RAW DATA'!$A$1:$AI$332,14,FALSE)))</f>
        <v>#N/A</v>
      </c>
      <c r="D71" t="e">
        <f>IF(VLOOKUP($A71,'RAW DATA'!$A$1:$AI$332,15,FALSE)=0,NA(),(VLOOKUP($A71,'RAW DATA'!$A$1:$AI$332,15,FALSE)))</f>
        <v>#N/A</v>
      </c>
      <c r="E71">
        <f>IFERROR(VLOOKUP($A71,'RAW DATA'!$A$1:$AI$332,16,FALSE),0)</f>
        <v>10</v>
      </c>
      <c r="F71">
        <f>IFERROR(VLOOKUP($A71,'RAW DATA'!$A$1:$AI$332,17,FALSE),0)</f>
        <v>4.2</v>
      </c>
      <c r="G71">
        <f>IFERROR(VLOOKUP($A71,'RAW DATA'!$A$1:$AI$332,18,FALSE),0)</f>
        <v>3.7</v>
      </c>
      <c r="H71" s="22">
        <f>IFERROR(VLOOKUP($A71,'RAW DATA'!$A$1:$AI$332,23,FALSE),0)</f>
        <v>200</v>
      </c>
      <c r="I71" s="22">
        <f t="shared" si="5"/>
        <v>185</v>
      </c>
      <c r="J71" s="22">
        <f>IFERROR(VLOOKUP($A71,'RAW DATA'!$A$1:$AI$332,24,FALSE),0)</f>
        <v>0</v>
      </c>
      <c r="K71">
        <f>IFERROR(VLOOKUP($A71,'RAW DATA'!$A$1:$AI$332,28,FALSE)*VLOOKUP($A71,'RAW DATA'!$A$1:$AI$332,29,FALSE)*VLOOKUP($A71,'RAW DATA'!$A$1:$AI$332,30,FALSE)/1000, PI()*(VLOOKUP($A71,'RAW DATA'!$A$1:$AI$332,31,FALSE)/2)^2*VLOOKUP($A71,'RAW DATA'!$A$1:$AI$332,29,FALSE)/1000)</f>
        <v>84.24</v>
      </c>
      <c r="L71">
        <f t="shared" si="6"/>
        <v>439.22127255460589</v>
      </c>
      <c r="M71" s="22" t="str">
        <f>VLOOKUP($A71,'RAW DATA'!$A$1:$AI$332,33,FALSE)</f>
        <v>x</v>
      </c>
      <c r="N71" s="22">
        <f>VLOOKUP($A71,'RAW DATA'!$A$1:$AI$332,34,FALSE)</f>
        <v>0</v>
      </c>
      <c r="O71" s="22" t="str">
        <f t="shared" si="7"/>
        <v/>
      </c>
      <c r="P71" s="22" t="str">
        <f t="shared" si="8"/>
        <v/>
      </c>
    </row>
    <row r="72" spans="1:16" x14ac:dyDescent="0.25">
      <c r="A72" s="2" t="s">
        <v>557</v>
      </c>
      <c r="B72">
        <f>VLOOKUP($A72,'RAW DATA'!$A$1:$AI$332,6,FALSE)</f>
        <v>0</v>
      </c>
      <c r="C72" t="e">
        <f>IF(VLOOKUP($A72,'RAW DATA'!$A$1:$AI$332,14,FALSE)=0,NA(),(VLOOKUP($A72,'RAW DATA'!$A$1:$AI$332,14,FALSE)))</f>
        <v>#N/A</v>
      </c>
      <c r="D72" t="e">
        <f>IF(VLOOKUP($A72,'RAW DATA'!$A$1:$AI$332,15,FALSE)=0,NA(),(VLOOKUP($A72,'RAW DATA'!$A$1:$AI$332,15,FALSE)))</f>
        <v>#N/A</v>
      </c>
      <c r="E72">
        <f>IFERROR(VLOOKUP($A72,'RAW DATA'!$A$1:$AI$332,16,FALSE),0)</f>
        <v>4</v>
      </c>
      <c r="F72">
        <f>IFERROR(VLOOKUP($A72,'RAW DATA'!$A$1:$AI$332,17,FALSE),0)</f>
        <v>4.2</v>
      </c>
      <c r="G72">
        <f>IFERROR(VLOOKUP($A72,'RAW DATA'!$A$1:$AI$332,18,FALSE),0)</f>
        <v>3.7</v>
      </c>
      <c r="H72" s="22">
        <f>IFERROR(VLOOKUP($A72,'RAW DATA'!$A$1:$AI$332,23,FALSE),0)</f>
        <v>69</v>
      </c>
      <c r="I72" s="22">
        <f t="shared" si="5"/>
        <v>214.49275362318841</v>
      </c>
      <c r="J72" s="22">
        <f>IFERROR(VLOOKUP($A72,'RAW DATA'!$A$1:$AI$332,24,FALSE),0)</f>
        <v>0</v>
      </c>
      <c r="K72">
        <f>IFERROR(VLOOKUP($A72,'RAW DATA'!$A$1:$AI$332,28,FALSE)*VLOOKUP($A72,'RAW DATA'!$A$1:$AI$332,29,FALSE)*VLOOKUP($A72,'RAW DATA'!$A$1:$AI$332,30,FALSE)/1000, PI()*(VLOOKUP($A72,'RAW DATA'!$A$1:$AI$332,31,FALSE)/2)^2*VLOOKUP($A72,'RAW DATA'!$A$1:$AI$332,29,FALSE)/1000)</f>
        <v>0</v>
      </c>
      <c r="L72" t="e">
        <f t="shared" si="6"/>
        <v>#DIV/0!</v>
      </c>
      <c r="M72" s="22" t="str">
        <f>VLOOKUP($A72,'RAW DATA'!$A$1:$AI$332,33,FALSE)</f>
        <v>x</v>
      </c>
      <c r="N72" s="22">
        <f>VLOOKUP($A72,'RAW DATA'!$A$1:$AI$332,34,FALSE)</f>
        <v>0</v>
      </c>
      <c r="O72" s="22" t="str">
        <f t="shared" si="7"/>
        <v/>
      </c>
      <c r="P72" s="22" t="str">
        <f t="shared" si="8"/>
        <v/>
      </c>
    </row>
    <row r="73" spans="1:16" x14ac:dyDescent="0.25">
      <c r="A73" s="2" t="s">
        <v>599</v>
      </c>
      <c r="B73" t="str">
        <f>VLOOKUP($A73,'RAW DATA'!$A$1:$AI$332,6,FALSE)</f>
        <v>NMC</v>
      </c>
      <c r="C73">
        <f>IF(VLOOKUP($A73,'RAW DATA'!$A$1:$AI$332,14,FALSE)=0,NA(),(VLOOKUP($A73,'RAW DATA'!$A$1:$AI$332,14,FALSE)))</f>
        <v>525</v>
      </c>
      <c r="D73">
        <f>IF(VLOOKUP($A73,'RAW DATA'!$A$1:$AI$332,15,FALSE)=0,NA(),(VLOOKUP($A73,'RAW DATA'!$A$1:$AI$332,15,FALSE)))</f>
        <v>225</v>
      </c>
      <c r="E73">
        <f>IFERROR(VLOOKUP($A73,'RAW DATA'!$A$1:$AI$332,16,FALSE),0)</f>
        <v>70</v>
      </c>
      <c r="F73">
        <f>IFERROR(VLOOKUP($A73,'RAW DATA'!$A$1:$AI$332,17,FALSE),0)</f>
        <v>4.2</v>
      </c>
      <c r="G73">
        <f>IFERROR(VLOOKUP($A73,'RAW DATA'!$A$1:$AI$332,18,FALSE),0)</f>
        <v>3.67</v>
      </c>
      <c r="H73" s="22">
        <f>IFERROR(VLOOKUP($A73,'RAW DATA'!$A$1:$AI$332,23,FALSE),0)</f>
        <v>1150</v>
      </c>
      <c r="I73" s="22">
        <f t="shared" si="5"/>
        <v>223.39130434782609</v>
      </c>
      <c r="J73" s="22">
        <f>IFERROR(VLOOKUP($A73,'RAW DATA'!$A$1:$AI$332,24,FALSE),0)</f>
        <v>0</v>
      </c>
      <c r="K73">
        <f>IFERROR(VLOOKUP($A73,'RAW DATA'!$A$1:$AI$332,28,FALSE)*VLOOKUP($A73,'RAW DATA'!$A$1:$AI$332,29,FALSE)*VLOOKUP($A73,'RAW DATA'!$A$1:$AI$332,30,FALSE)/1000, PI()*(VLOOKUP($A73,'RAW DATA'!$A$1:$AI$332,31,FALSE)/2)^2*VLOOKUP($A73,'RAW DATA'!$A$1:$AI$332,29,FALSE)/1000)</f>
        <v>631.01460000000009</v>
      </c>
      <c r="L73">
        <f t="shared" si="6"/>
        <v>407.12211730124778</v>
      </c>
      <c r="M73" s="22" t="str">
        <f>VLOOKUP($A73,'RAW DATA'!$A$1:$AI$332,33,FALSE)</f>
        <v>x</v>
      </c>
      <c r="N73" s="22" t="str">
        <f>VLOOKUP($A73,'RAW DATA'!$A$1:$AI$332,34,FALSE)</f>
        <v>x</v>
      </c>
      <c r="O73" s="22">
        <f t="shared" si="7"/>
        <v>0.28953937329700308</v>
      </c>
      <c r="P73" s="22">
        <f t="shared" si="8"/>
        <v>7.2012456208641051E-3</v>
      </c>
    </row>
    <row r="74" spans="1:16" x14ac:dyDescent="0.25">
      <c r="A74" s="2" t="s">
        <v>558</v>
      </c>
      <c r="B74">
        <f>VLOOKUP($A74,'RAW DATA'!$A$1:$AI$332,6,FALSE)</f>
        <v>0</v>
      </c>
      <c r="C74" t="e">
        <f>IF(VLOOKUP($A74,'RAW DATA'!$A$1:$AI$332,14,FALSE)=0,NA(),(VLOOKUP($A74,'RAW DATA'!$A$1:$AI$332,14,FALSE)))</f>
        <v>#N/A</v>
      </c>
      <c r="D74" t="e">
        <f>IF(VLOOKUP($A74,'RAW DATA'!$A$1:$AI$332,15,FALSE)=0,NA(),(VLOOKUP($A74,'RAW DATA'!$A$1:$AI$332,15,FALSE)))</f>
        <v>#N/A</v>
      </c>
      <c r="E74">
        <f>IFERROR(VLOOKUP($A74,'RAW DATA'!$A$1:$AI$332,16,FALSE),0)</f>
        <v>5</v>
      </c>
      <c r="F74">
        <f>IFERROR(VLOOKUP($A74,'RAW DATA'!$A$1:$AI$332,17,FALSE),0)</f>
        <v>4.2</v>
      </c>
      <c r="G74">
        <f>IFERROR(VLOOKUP($A74,'RAW DATA'!$A$1:$AI$332,18,FALSE),0)</f>
        <v>3.7</v>
      </c>
      <c r="H74" s="22">
        <f>IFERROR(VLOOKUP($A74,'RAW DATA'!$A$1:$AI$332,23,FALSE),0)</f>
        <v>80</v>
      </c>
      <c r="I74" s="22">
        <f t="shared" si="5"/>
        <v>231.25</v>
      </c>
      <c r="J74" s="22">
        <f>IFERROR(VLOOKUP($A74,'RAW DATA'!$A$1:$AI$332,24,FALSE),0)</f>
        <v>0</v>
      </c>
      <c r="K74">
        <f>IFERROR(VLOOKUP($A74,'RAW DATA'!$A$1:$AI$332,28,FALSE)*VLOOKUP($A74,'RAW DATA'!$A$1:$AI$332,29,FALSE)*VLOOKUP($A74,'RAW DATA'!$A$1:$AI$332,30,FALSE)/1000, PI()*(VLOOKUP($A74,'RAW DATA'!$A$1:$AI$332,31,FALSE)/2)^2*VLOOKUP($A74,'RAW DATA'!$A$1:$AI$332,29,FALSE)/1000)</f>
        <v>0</v>
      </c>
      <c r="L74" t="e">
        <f t="shared" si="6"/>
        <v>#DIV/0!</v>
      </c>
      <c r="M74" s="22" t="str">
        <f>VLOOKUP($A74,'RAW DATA'!$A$1:$AI$332,33,FALSE)</f>
        <v>x</v>
      </c>
      <c r="N74" s="22">
        <f>VLOOKUP($A74,'RAW DATA'!$A$1:$AI$332,34,FALSE)</f>
        <v>0</v>
      </c>
      <c r="O74" s="22" t="str">
        <f t="shared" si="7"/>
        <v/>
      </c>
      <c r="P74" s="22" t="str">
        <f t="shared" si="8"/>
        <v/>
      </c>
    </row>
    <row r="75" spans="1:16" x14ac:dyDescent="0.25">
      <c r="A75" s="2" t="s">
        <v>559</v>
      </c>
      <c r="B75">
        <f>VLOOKUP($A75,'RAW DATA'!$A$1:$AI$332,6,FALSE)</f>
        <v>0</v>
      </c>
      <c r="C75" t="e">
        <f>IF(VLOOKUP($A75,'RAW DATA'!$A$1:$AI$332,14,FALSE)=0,NA(),(VLOOKUP($A75,'RAW DATA'!$A$1:$AI$332,14,FALSE)))</f>
        <v>#N/A</v>
      </c>
      <c r="D75" t="e">
        <f>IF(VLOOKUP($A75,'RAW DATA'!$A$1:$AI$332,15,FALSE)=0,NA(),(VLOOKUP($A75,'RAW DATA'!$A$1:$AI$332,15,FALSE)))</f>
        <v>#N/A</v>
      </c>
      <c r="E75">
        <f>IFERROR(VLOOKUP($A75,'RAW DATA'!$A$1:$AI$332,16,FALSE),0)</f>
        <v>6</v>
      </c>
      <c r="F75">
        <f>IFERROR(VLOOKUP($A75,'RAW DATA'!$A$1:$AI$332,17,FALSE),0)</f>
        <v>4.2</v>
      </c>
      <c r="G75">
        <f>IFERROR(VLOOKUP($A75,'RAW DATA'!$A$1:$AI$332,18,FALSE),0)</f>
        <v>3.7</v>
      </c>
      <c r="H75" s="22">
        <f>IFERROR(VLOOKUP($A75,'RAW DATA'!$A$1:$AI$332,23,FALSE),0)</f>
        <v>140</v>
      </c>
      <c r="I75" s="22">
        <f t="shared" si="5"/>
        <v>158.57142857142858</v>
      </c>
      <c r="J75" s="22">
        <f>IFERROR(VLOOKUP($A75,'RAW DATA'!$A$1:$AI$332,24,FALSE),0)</f>
        <v>0</v>
      </c>
      <c r="K75">
        <f>IFERROR(VLOOKUP($A75,'RAW DATA'!$A$1:$AI$332,28,FALSE)*VLOOKUP($A75,'RAW DATA'!$A$1:$AI$332,29,FALSE)*VLOOKUP($A75,'RAW DATA'!$A$1:$AI$332,30,FALSE)/1000, PI()*(VLOOKUP($A75,'RAW DATA'!$A$1:$AI$332,31,FALSE)/2)^2*VLOOKUP($A75,'RAW DATA'!$A$1:$AI$332,29,FALSE)/1000)</f>
        <v>0</v>
      </c>
      <c r="L75" t="e">
        <f t="shared" si="6"/>
        <v>#DIV/0!</v>
      </c>
      <c r="M75" s="22" t="str">
        <f>VLOOKUP($A75,'RAW DATA'!$A$1:$AI$332,33,FALSE)</f>
        <v>x</v>
      </c>
      <c r="N75" s="22">
        <f>VLOOKUP($A75,'RAW DATA'!$A$1:$AI$332,34,FALSE)</f>
        <v>0</v>
      </c>
      <c r="O75" s="22" t="str">
        <f t="shared" si="7"/>
        <v/>
      </c>
      <c r="P75" s="22" t="str">
        <f t="shared" si="8"/>
        <v/>
      </c>
    </row>
    <row r="76" spans="1:16" x14ac:dyDescent="0.25">
      <c r="A76" s="2" t="s">
        <v>561</v>
      </c>
      <c r="B76">
        <f>VLOOKUP($A76,'RAW DATA'!$A$1:$AI$332,6,FALSE)</f>
        <v>0</v>
      </c>
      <c r="C76" t="e">
        <f>IF(VLOOKUP($A76,'RAW DATA'!$A$1:$AI$332,14,FALSE)=0,NA(),(VLOOKUP($A76,'RAW DATA'!$A$1:$AI$332,14,FALSE)))</f>
        <v>#N/A</v>
      </c>
      <c r="D76" t="e">
        <f>IF(VLOOKUP($A76,'RAW DATA'!$A$1:$AI$332,15,FALSE)=0,NA(),(VLOOKUP($A76,'RAW DATA'!$A$1:$AI$332,15,FALSE)))</f>
        <v>#N/A</v>
      </c>
      <c r="E76">
        <f>IFERROR(VLOOKUP($A76,'RAW DATA'!$A$1:$AI$332,16,FALSE),0)</f>
        <v>4.7</v>
      </c>
      <c r="F76">
        <f>IFERROR(VLOOKUP($A76,'RAW DATA'!$A$1:$AI$332,17,FALSE),0)</f>
        <v>4.2</v>
      </c>
      <c r="G76">
        <f>IFERROR(VLOOKUP($A76,'RAW DATA'!$A$1:$AI$332,18,FALSE),0)</f>
        <v>3.7</v>
      </c>
      <c r="H76" s="22">
        <f>IFERROR(VLOOKUP($A76,'RAW DATA'!$A$1:$AI$332,23,FALSE),0)</f>
        <v>140</v>
      </c>
      <c r="I76" s="22">
        <f t="shared" si="5"/>
        <v>124.21428571428571</v>
      </c>
      <c r="J76" s="22">
        <f>IFERROR(VLOOKUP($A76,'RAW DATA'!$A$1:$AI$332,24,FALSE),0)</f>
        <v>0</v>
      </c>
      <c r="K76">
        <f>IFERROR(VLOOKUP($A76,'RAW DATA'!$A$1:$AI$332,28,FALSE)*VLOOKUP($A76,'RAW DATA'!$A$1:$AI$332,29,FALSE)*VLOOKUP($A76,'RAW DATA'!$A$1:$AI$332,30,FALSE)/1000, PI()*(VLOOKUP($A76,'RAW DATA'!$A$1:$AI$332,31,FALSE)/2)^2*VLOOKUP($A76,'RAW DATA'!$A$1:$AI$332,29,FALSE)/1000)</f>
        <v>0</v>
      </c>
      <c r="L76" t="e">
        <f t="shared" si="6"/>
        <v>#DIV/0!</v>
      </c>
      <c r="M76" s="22" t="str">
        <f>VLOOKUP($A76,'RAW DATA'!$A$1:$AI$332,33,FALSE)</f>
        <v>x</v>
      </c>
      <c r="N76" s="22">
        <f>VLOOKUP($A76,'RAW DATA'!$A$1:$AI$332,34,FALSE)</f>
        <v>0</v>
      </c>
      <c r="O76" s="22" t="str">
        <f t="shared" si="7"/>
        <v/>
      </c>
      <c r="P76" s="22" t="str">
        <f t="shared" si="8"/>
        <v/>
      </c>
    </row>
    <row r="77" spans="1:16" x14ac:dyDescent="0.25">
      <c r="A77" s="2" t="s">
        <v>572</v>
      </c>
      <c r="B77">
        <f>VLOOKUP($A77,'RAW DATA'!$A$1:$AI$332,6,FALSE)</f>
        <v>0</v>
      </c>
      <c r="C77" t="e">
        <f>IF(VLOOKUP($A77,'RAW DATA'!$A$1:$AI$332,14,FALSE)=0,NA(),(VLOOKUP($A77,'RAW DATA'!$A$1:$AI$332,14,FALSE)))</f>
        <v>#N/A</v>
      </c>
      <c r="D77" t="e">
        <f>IF(VLOOKUP($A77,'RAW DATA'!$A$1:$AI$332,15,FALSE)=0,NA(),(VLOOKUP($A77,'RAW DATA'!$A$1:$AI$332,15,FALSE)))</f>
        <v>#N/A</v>
      </c>
      <c r="E77">
        <f>IFERROR(VLOOKUP($A77,'RAW DATA'!$A$1:$AI$332,16,FALSE),0)</f>
        <v>5</v>
      </c>
      <c r="F77">
        <f>IFERROR(VLOOKUP($A77,'RAW DATA'!$A$1:$AI$332,17,FALSE),0)</f>
        <v>4.2</v>
      </c>
      <c r="G77">
        <f>IFERROR(VLOOKUP($A77,'RAW DATA'!$A$1:$AI$332,18,FALSE),0)</f>
        <v>3.7</v>
      </c>
      <c r="H77" s="22">
        <f>IFERROR(VLOOKUP($A77,'RAW DATA'!$A$1:$AI$332,23,FALSE),0)</f>
        <v>137</v>
      </c>
      <c r="I77" s="22">
        <f t="shared" si="5"/>
        <v>135.03649635036496</v>
      </c>
      <c r="J77" s="22">
        <f>IFERROR(VLOOKUP($A77,'RAW DATA'!$A$1:$AI$332,24,FALSE),0)</f>
        <v>0</v>
      </c>
      <c r="K77">
        <f>IFERROR(VLOOKUP($A77,'RAW DATA'!$A$1:$AI$332,28,FALSE)*VLOOKUP($A77,'RAW DATA'!$A$1:$AI$332,29,FALSE)*VLOOKUP($A77,'RAW DATA'!$A$1:$AI$332,30,FALSE)/1000, PI()*(VLOOKUP($A77,'RAW DATA'!$A$1:$AI$332,31,FALSE)/2)^2*VLOOKUP($A77,'RAW DATA'!$A$1:$AI$332,29,FALSE)/1000)</f>
        <v>81.626999999999995</v>
      </c>
      <c r="L77">
        <f t="shared" si="6"/>
        <v>226.64069486811965</v>
      </c>
      <c r="M77" s="22">
        <f>VLOOKUP($A77,'RAW DATA'!$A$1:$AI$332,33,FALSE)</f>
        <v>0</v>
      </c>
      <c r="N77" s="22" t="str">
        <f>VLOOKUP($A77,'RAW DATA'!$A$1:$AI$332,34,FALSE)</f>
        <v>x</v>
      </c>
      <c r="O77" s="22" t="str">
        <f t="shared" si="7"/>
        <v/>
      </c>
      <c r="P77" s="22" t="str">
        <f t="shared" si="8"/>
        <v/>
      </c>
    </row>
    <row r="78" spans="1:16" x14ac:dyDescent="0.25">
      <c r="A78" s="2" t="s">
        <v>573</v>
      </c>
      <c r="B78">
        <f>VLOOKUP($A78,'RAW DATA'!$A$1:$AI$332,6,FALSE)</f>
        <v>0</v>
      </c>
      <c r="C78" t="e">
        <f>IF(VLOOKUP($A78,'RAW DATA'!$A$1:$AI$332,14,FALSE)=0,NA(),(VLOOKUP($A78,'RAW DATA'!$A$1:$AI$332,14,FALSE)))</f>
        <v>#N/A</v>
      </c>
      <c r="D78" t="e">
        <f>IF(VLOOKUP($A78,'RAW DATA'!$A$1:$AI$332,15,FALSE)=0,NA(),(VLOOKUP($A78,'RAW DATA'!$A$1:$AI$332,15,FALSE)))</f>
        <v>#N/A</v>
      </c>
      <c r="E78">
        <f>IFERROR(VLOOKUP($A78,'RAW DATA'!$A$1:$AI$332,16,FALSE),0)</f>
        <v>13</v>
      </c>
      <c r="F78">
        <f>IFERROR(VLOOKUP($A78,'RAW DATA'!$A$1:$AI$332,17,FALSE),0)</f>
        <v>4.2</v>
      </c>
      <c r="G78">
        <f>IFERROR(VLOOKUP($A78,'RAW DATA'!$A$1:$AI$332,18,FALSE),0)</f>
        <v>3.7</v>
      </c>
      <c r="H78" s="22">
        <f>IFERROR(VLOOKUP($A78,'RAW DATA'!$A$1:$AI$332,23,FALSE),0)</f>
        <v>270</v>
      </c>
      <c r="I78" s="22">
        <f t="shared" si="5"/>
        <v>178.14814814814815</v>
      </c>
      <c r="J78" s="22">
        <f>IFERROR(VLOOKUP($A78,'RAW DATA'!$A$1:$AI$332,24,FALSE),0)</f>
        <v>0</v>
      </c>
      <c r="K78">
        <f>IFERROR(VLOOKUP($A78,'RAW DATA'!$A$1:$AI$332,28,FALSE)*VLOOKUP($A78,'RAW DATA'!$A$1:$AI$332,29,FALSE)*VLOOKUP($A78,'RAW DATA'!$A$1:$AI$332,30,FALSE)/1000, PI()*(VLOOKUP($A78,'RAW DATA'!$A$1:$AI$332,31,FALSE)/2)^2*VLOOKUP($A78,'RAW DATA'!$A$1:$AI$332,29,FALSE)/1000)</f>
        <v>148.74</v>
      </c>
      <c r="L78">
        <f t="shared" si="6"/>
        <v>323.3830845771144</v>
      </c>
      <c r="M78" s="22">
        <f>VLOOKUP($A78,'RAW DATA'!$A$1:$AI$332,33,FALSE)</f>
        <v>0</v>
      </c>
      <c r="N78" s="22" t="str">
        <f>VLOOKUP($A78,'RAW DATA'!$A$1:$AI$332,34,FALSE)</f>
        <v>x</v>
      </c>
      <c r="O78" s="22" t="str">
        <f t="shared" si="7"/>
        <v/>
      </c>
      <c r="P78" s="22" t="str">
        <f t="shared" si="8"/>
        <v/>
      </c>
    </row>
    <row r="79" spans="1:16" x14ac:dyDescent="0.25">
      <c r="A79" s="2" t="s">
        <v>574</v>
      </c>
      <c r="B79">
        <f>VLOOKUP($A79,'RAW DATA'!$A$1:$AI$332,6,FALSE)</f>
        <v>0</v>
      </c>
      <c r="C79" t="e">
        <f>IF(VLOOKUP($A79,'RAW DATA'!$A$1:$AI$332,14,FALSE)=0,NA(),(VLOOKUP($A79,'RAW DATA'!$A$1:$AI$332,14,FALSE)))</f>
        <v>#N/A</v>
      </c>
      <c r="D79" t="e">
        <f>IF(VLOOKUP($A79,'RAW DATA'!$A$1:$AI$332,15,FALSE)=0,NA(),(VLOOKUP($A79,'RAW DATA'!$A$1:$AI$332,15,FALSE)))</f>
        <v>#N/A</v>
      </c>
      <c r="E79">
        <f>IFERROR(VLOOKUP($A79,'RAW DATA'!$A$1:$AI$332,16,FALSE),0)</f>
        <v>15</v>
      </c>
      <c r="F79">
        <f>IFERROR(VLOOKUP($A79,'RAW DATA'!$A$1:$AI$332,17,FALSE),0)</f>
        <v>4.2</v>
      </c>
      <c r="G79">
        <f>IFERROR(VLOOKUP($A79,'RAW DATA'!$A$1:$AI$332,18,FALSE),0)</f>
        <v>3.7</v>
      </c>
      <c r="H79" s="22">
        <f>IFERROR(VLOOKUP($A79,'RAW DATA'!$A$1:$AI$332,23,FALSE),0)</f>
        <v>307</v>
      </c>
      <c r="I79" s="22">
        <f t="shared" si="5"/>
        <v>180.78175895765472</v>
      </c>
      <c r="J79" s="22">
        <f>IFERROR(VLOOKUP($A79,'RAW DATA'!$A$1:$AI$332,24,FALSE),0)</f>
        <v>0</v>
      </c>
      <c r="K79">
        <f>IFERROR(VLOOKUP($A79,'RAW DATA'!$A$1:$AI$332,28,FALSE)*VLOOKUP($A79,'RAW DATA'!$A$1:$AI$332,29,FALSE)*VLOOKUP($A79,'RAW DATA'!$A$1:$AI$332,30,FALSE)/1000, PI()*(VLOOKUP($A79,'RAW DATA'!$A$1:$AI$332,31,FALSE)/2)^2*VLOOKUP($A79,'RAW DATA'!$A$1:$AI$332,29,FALSE)/1000)</f>
        <v>166.5</v>
      </c>
      <c r="L79">
        <f t="shared" si="6"/>
        <v>333.33333333333331</v>
      </c>
      <c r="M79" s="22">
        <f>VLOOKUP($A79,'RAW DATA'!$A$1:$AI$332,33,FALSE)</f>
        <v>0</v>
      </c>
      <c r="N79" s="22" t="str">
        <f>VLOOKUP($A79,'RAW DATA'!$A$1:$AI$332,34,FALSE)</f>
        <v>x</v>
      </c>
      <c r="O79" s="22" t="str">
        <f t="shared" si="7"/>
        <v/>
      </c>
      <c r="P79" s="22" t="str">
        <f t="shared" si="8"/>
        <v/>
      </c>
    </row>
    <row r="80" spans="1:16" x14ac:dyDescent="0.25">
      <c r="A80" s="2" t="s">
        <v>584</v>
      </c>
      <c r="B80">
        <f>VLOOKUP($A80,'RAW DATA'!$A$1:$AI$332,6,FALSE)</f>
        <v>0</v>
      </c>
      <c r="C80" t="e">
        <f>IF(VLOOKUP($A80,'RAW DATA'!$A$1:$AI$332,14,FALSE)=0,NA(),(VLOOKUP($A80,'RAW DATA'!$A$1:$AI$332,14,FALSE)))</f>
        <v>#N/A</v>
      </c>
      <c r="D80" t="e">
        <f>IF(VLOOKUP($A80,'RAW DATA'!$A$1:$AI$332,15,FALSE)=0,NA(),(VLOOKUP($A80,'RAW DATA'!$A$1:$AI$332,15,FALSE)))</f>
        <v>#N/A</v>
      </c>
      <c r="E80">
        <f>IFERROR(VLOOKUP($A80,'RAW DATA'!$A$1:$AI$332,16,FALSE),0)</f>
        <v>4</v>
      </c>
      <c r="F80">
        <f>IFERROR(VLOOKUP($A80,'RAW DATA'!$A$1:$AI$332,17,FALSE),0)</f>
        <v>4.2</v>
      </c>
      <c r="G80">
        <f>IFERROR(VLOOKUP($A80,'RAW DATA'!$A$1:$AI$332,18,FALSE),0)</f>
        <v>3.7</v>
      </c>
      <c r="H80" s="22">
        <f>IFERROR(VLOOKUP($A80,'RAW DATA'!$A$1:$AI$332,23,FALSE),0)</f>
        <v>69</v>
      </c>
      <c r="I80" s="22">
        <f t="shared" si="5"/>
        <v>214.49275362318841</v>
      </c>
      <c r="J80" s="22">
        <f>IFERROR(VLOOKUP($A80,'RAW DATA'!$A$1:$AI$332,24,FALSE),0)</f>
        <v>0</v>
      </c>
      <c r="K80">
        <f>IFERROR(VLOOKUP($A80,'RAW DATA'!$A$1:$AI$332,28,FALSE)*VLOOKUP($A80,'RAW DATA'!$A$1:$AI$332,29,FALSE)*VLOOKUP($A80,'RAW DATA'!$A$1:$AI$332,30,FALSE)/1000, PI()*(VLOOKUP($A80,'RAW DATA'!$A$1:$AI$332,31,FALSE)/2)^2*VLOOKUP($A80,'RAW DATA'!$A$1:$AI$332,29,FALSE)/1000)</f>
        <v>0</v>
      </c>
      <c r="L80" t="e">
        <f t="shared" si="6"/>
        <v>#DIV/0!</v>
      </c>
      <c r="M80" s="22">
        <f>VLOOKUP($A80,'RAW DATA'!$A$1:$AI$332,33,FALSE)</f>
        <v>0</v>
      </c>
      <c r="N80" s="22" t="str">
        <f>VLOOKUP($A80,'RAW DATA'!$A$1:$AI$332,34,FALSE)</f>
        <v>x</v>
      </c>
      <c r="O80" s="22" t="str">
        <f t="shared" si="7"/>
        <v/>
      </c>
      <c r="P80" s="22" t="str">
        <f t="shared" si="8"/>
        <v/>
      </c>
    </row>
    <row r="81" spans="1:16" x14ac:dyDescent="0.25">
      <c r="A81" s="2" t="s">
        <v>615</v>
      </c>
      <c r="B81" t="str">
        <f>VLOOKUP($A81,'RAW DATA'!$A$1:$AI$332,6,FALSE)</f>
        <v>LTO</v>
      </c>
      <c r="C81" t="e">
        <f>IF(VLOOKUP($A81,'RAW DATA'!$A$1:$AI$332,14,FALSE)=0,NA(),(VLOOKUP($A81,'RAW DATA'!$A$1:$AI$332,14,FALSE)))</f>
        <v>#N/A</v>
      </c>
      <c r="D81" t="e">
        <f>IF(VLOOKUP($A81,'RAW DATA'!$A$1:$AI$332,15,FALSE)=0,NA(),(VLOOKUP($A81,'RAW DATA'!$A$1:$AI$332,15,FALSE)))</f>
        <v>#N/A</v>
      </c>
      <c r="E81">
        <f>IFERROR(VLOOKUP($A81,'RAW DATA'!$A$1:$AI$332,16,FALSE),0)</f>
        <v>34</v>
      </c>
      <c r="F81">
        <f>IFERROR(VLOOKUP($A81,'RAW DATA'!$A$1:$AI$332,17,FALSE),0)</f>
        <v>2.8</v>
      </c>
      <c r="G81">
        <f>IFERROR(VLOOKUP($A81,'RAW DATA'!$A$1:$AI$332,18,FALSE),0)</f>
        <v>2.2000000000000002</v>
      </c>
      <c r="H81" s="22">
        <f>IFERROR(VLOOKUP($A81,'RAW DATA'!$A$1:$AI$332,23,FALSE),0)</f>
        <v>1080</v>
      </c>
      <c r="I81" s="22">
        <f t="shared" si="5"/>
        <v>69.259259259259267</v>
      </c>
      <c r="J81" s="22">
        <f>IFERROR(VLOOKUP($A81,'RAW DATA'!$A$1:$AI$332,24,FALSE),0)</f>
        <v>475</v>
      </c>
      <c r="K81">
        <f>IFERROR(VLOOKUP($A81,'RAW DATA'!$A$1:$AI$332,28,FALSE)*VLOOKUP($A81,'RAW DATA'!$A$1:$AI$332,29,FALSE)*VLOOKUP($A81,'RAW DATA'!$A$1:$AI$332,30,FALSE)/1000, PI()*(VLOOKUP($A81,'RAW DATA'!$A$1:$AI$332,31,FALSE)/2)^2*VLOOKUP($A81,'RAW DATA'!$A$1:$AI$332,29,FALSE)/1000)</f>
        <v>612.61199999999997</v>
      </c>
      <c r="L81">
        <f t="shared" si="6"/>
        <v>122.10012210012214</v>
      </c>
      <c r="M81" s="22" t="str">
        <f>VLOOKUP($A81,'RAW DATA'!$A$1:$AI$332,33,FALSE)</f>
        <v>x</v>
      </c>
      <c r="N81" s="22">
        <f>VLOOKUP($A81,'RAW DATA'!$A$1:$AI$332,34,FALSE)</f>
        <v>0</v>
      </c>
      <c r="O81" s="22" t="str">
        <f t="shared" si="7"/>
        <v/>
      </c>
      <c r="P81" s="22" t="str">
        <f t="shared" si="8"/>
        <v/>
      </c>
    </row>
    <row r="82" spans="1:16" x14ac:dyDescent="0.25">
      <c r="A82" s="2" t="s">
        <v>616</v>
      </c>
      <c r="B82" t="str">
        <f>VLOOKUP($A82,'RAW DATA'!$A$1:$AI$332,6,FALSE)</f>
        <v>LTO</v>
      </c>
      <c r="C82" t="e">
        <f>IF(VLOOKUP($A82,'RAW DATA'!$A$1:$AI$332,14,FALSE)=0,NA(),(VLOOKUP($A82,'RAW DATA'!$A$1:$AI$332,14,FALSE)))</f>
        <v>#N/A</v>
      </c>
      <c r="D82" t="e">
        <f>IF(VLOOKUP($A82,'RAW DATA'!$A$1:$AI$332,15,FALSE)=0,NA(),(VLOOKUP($A82,'RAW DATA'!$A$1:$AI$332,15,FALSE)))</f>
        <v>#N/A</v>
      </c>
      <c r="E82">
        <f>IFERROR(VLOOKUP($A82,'RAW DATA'!$A$1:$AI$332,16,FALSE),0)</f>
        <v>34</v>
      </c>
      <c r="F82">
        <f>IFERROR(VLOOKUP($A82,'RAW DATA'!$A$1:$AI$332,17,FALSE),0)</f>
        <v>2.8</v>
      </c>
      <c r="G82">
        <f>IFERROR(VLOOKUP($A82,'RAW DATA'!$A$1:$AI$332,18,FALSE),0)</f>
        <v>2.2000000000000002</v>
      </c>
      <c r="H82" s="22">
        <f>IFERROR(VLOOKUP($A82,'RAW DATA'!$A$1:$AI$332,23,FALSE),0)</f>
        <v>1080</v>
      </c>
      <c r="I82" s="22">
        <f t="shared" si="5"/>
        <v>69.259259259259267</v>
      </c>
      <c r="J82" s="22">
        <f>IFERROR(VLOOKUP($A82,'RAW DATA'!$A$1:$AI$332,24,FALSE),0)</f>
        <v>475</v>
      </c>
      <c r="K82">
        <f>IFERROR(VLOOKUP($A82,'RAW DATA'!$A$1:$AI$332,28,FALSE)*VLOOKUP($A82,'RAW DATA'!$A$1:$AI$332,29,FALSE)*VLOOKUP($A82,'RAW DATA'!$A$1:$AI$332,30,FALSE)/1000, PI()*(VLOOKUP($A82,'RAW DATA'!$A$1:$AI$332,31,FALSE)/2)^2*VLOOKUP($A82,'RAW DATA'!$A$1:$AI$332,29,FALSE)/1000)</f>
        <v>612.61199999999997</v>
      </c>
      <c r="L82">
        <f t="shared" si="6"/>
        <v>122.10012210012214</v>
      </c>
      <c r="M82" s="22" t="str">
        <f>VLOOKUP($A82,'RAW DATA'!$A$1:$AI$332,33,FALSE)</f>
        <v>x</v>
      </c>
      <c r="N82" s="22">
        <f>VLOOKUP($A82,'RAW DATA'!$A$1:$AI$332,34,FALSE)</f>
        <v>0</v>
      </c>
      <c r="O82" s="22" t="str">
        <f t="shared" si="7"/>
        <v/>
      </c>
      <c r="P82" s="22" t="str">
        <f t="shared" si="8"/>
        <v/>
      </c>
    </row>
    <row r="83" spans="1:16" x14ac:dyDescent="0.25">
      <c r="A83" s="2" t="s">
        <v>617</v>
      </c>
      <c r="B83" t="str">
        <f>VLOOKUP($A83,'RAW DATA'!$A$1:$AI$332,6,FALSE)</f>
        <v>NMC</v>
      </c>
      <c r="C83" t="e">
        <f>IF(VLOOKUP($A83,'RAW DATA'!$A$1:$AI$332,14,FALSE)=0,NA(),(VLOOKUP($A83,'RAW DATA'!$A$1:$AI$332,14,FALSE)))</f>
        <v>#N/A</v>
      </c>
      <c r="D83" t="e">
        <f>IF(VLOOKUP($A83,'RAW DATA'!$A$1:$AI$332,15,FALSE)=0,NA(),(VLOOKUP($A83,'RAW DATA'!$A$1:$AI$332,15,FALSE)))</f>
        <v>#N/A</v>
      </c>
      <c r="E83">
        <f>IFERROR(VLOOKUP($A83,'RAW DATA'!$A$1:$AI$332,16,FALSE),0)</f>
        <v>60</v>
      </c>
      <c r="F83">
        <f>IFERROR(VLOOKUP($A83,'RAW DATA'!$A$1:$AI$332,17,FALSE),0)</f>
        <v>4.2</v>
      </c>
      <c r="G83">
        <f>IFERROR(VLOOKUP($A83,'RAW DATA'!$A$1:$AI$332,18,FALSE),0)</f>
        <v>3.7</v>
      </c>
      <c r="H83" s="22">
        <f>IFERROR(VLOOKUP($A83,'RAW DATA'!$A$1:$AI$332,23,FALSE),0)</f>
        <v>1120</v>
      </c>
      <c r="I83" s="22">
        <f t="shared" si="5"/>
        <v>198.21428571428569</v>
      </c>
      <c r="J83" s="22">
        <f>IFERROR(VLOOKUP($A83,'RAW DATA'!$A$1:$AI$332,24,FALSE),0)</f>
        <v>475</v>
      </c>
      <c r="K83">
        <f>IFERROR(VLOOKUP($A83,'RAW DATA'!$A$1:$AI$332,28,FALSE)*VLOOKUP($A83,'RAW DATA'!$A$1:$AI$332,29,FALSE)*VLOOKUP($A83,'RAW DATA'!$A$1:$AI$332,30,FALSE)/1000, PI()*(VLOOKUP($A83,'RAW DATA'!$A$1:$AI$332,31,FALSE)/2)^2*VLOOKUP($A83,'RAW DATA'!$A$1:$AI$332,29,FALSE)/1000)</f>
        <v>612.61199999999997</v>
      </c>
      <c r="L83">
        <f t="shared" si="6"/>
        <v>362.38271532389183</v>
      </c>
      <c r="M83" s="22" t="str">
        <f>VLOOKUP($A83,'RAW DATA'!$A$1:$AI$332,33,FALSE)</f>
        <v>x</v>
      </c>
      <c r="N83" s="22">
        <f>VLOOKUP($A83,'RAW DATA'!$A$1:$AI$332,34,FALSE)</f>
        <v>0</v>
      </c>
      <c r="O83" s="22" t="str">
        <f t="shared" si="7"/>
        <v/>
      </c>
      <c r="P83" s="22" t="str">
        <f t="shared" si="8"/>
        <v/>
      </c>
    </row>
    <row r="84" spans="1:16" x14ac:dyDescent="0.25">
      <c r="A84" s="2" t="s">
        <v>618</v>
      </c>
      <c r="B84" t="str">
        <f>VLOOKUP($A84,'RAW DATA'!$A$1:$AI$332,6,FALSE)</f>
        <v>NMC</v>
      </c>
      <c r="C84" t="e">
        <f>IF(VLOOKUP($A84,'RAW DATA'!$A$1:$AI$332,14,FALSE)=0,NA(),(VLOOKUP($A84,'RAW DATA'!$A$1:$AI$332,14,FALSE)))</f>
        <v>#N/A</v>
      </c>
      <c r="D84" t="e">
        <f>IF(VLOOKUP($A84,'RAW DATA'!$A$1:$AI$332,15,FALSE)=0,NA(),(VLOOKUP($A84,'RAW DATA'!$A$1:$AI$332,15,FALSE)))</f>
        <v>#N/A</v>
      </c>
      <c r="E84">
        <f>IFERROR(VLOOKUP($A84,'RAW DATA'!$A$1:$AI$332,16,FALSE),0)</f>
        <v>60</v>
      </c>
      <c r="F84">
        <f>IFERROR(VLOOKUP($A84,'RAW DATA'!$A$1:$AI$332,17,FALSE),0)</f>
        <v>4.2</v>
      </c>
      <c r="G84">
        <f>IFERROR(VLOOKUP($A84,'RAW DATA'!$A$1:$AI$332,18,FALSE),0)</f>
        <v>3.7</v>
      </c>
      <c r="H84" s="22">
        <f>IFERROR(VLOOKUP($A84,'RAW DATA'!$A$1:$AI$332,23,FALSE),0)</f>
        <v>1120</v>
      </c>
      <c r="I84" s="22">
        <f t="shared" si="5"/>
        <v>198.21428571428569</v>
      </c>
      <c r="J84" s="22">
        <f>IFERROR(VLOOKUP($A84,'RAW DATA'!$A$1:$AI$332,24,FALSE),0)</f>
        <v>475</v>
      </c>
      <c r="K84">
        <f>IFERROR(VLOOKUP($A84,'RAW DATA'!$A$1:$AI$332,28,FALSE)*VLOOKUP($A84,'RAW DATA'!$A$1:$AI$332,29,FALSE)*VLOOKUP($A84,'RAW DATA'!$A$1:$AI$332,30,FALSE)/1000, PI()*(VLOOKUP($A84,'RAW DATA'!$A$1:$AI$332,31,FALSE)/2)^2*VLOOKUP($A84,'RAW DATA'!$A$1:$AI$332,29,FALSE)/1000)</f>
        <v>612.61199999999997</v>
      </c>
      <c r="L84">
        <f t="shared" si="6"/>
        <v>362.38271532389183</v>
      </c>
      <c r="M84" s="22" t="str">
        <f>VLOOKUP($A84,'RAW DATA'!$A$1:$AI$332,33,FALSE)</f>
        <v>x</v>
      </c>
      <c r="N84" s="22">
        <f>VLOOKUP($A84,'RAW DATA'!$A$1:$AI$332,34,FALSE)</f>
        <v>0</v>
      </c>
      <c r="O84" s="22" t="str">
        <f t="shared" si="7"/>
        <v/>
      </c>
      <c r="P84" s="22" t="str">
        <f t="shared" si="8"/>
        <v/>
      </c>
    </row>
    <row r="85" spans="1:16" x14ac:dyDescent="0.25">
      <c r="A85" s="2" t="s">
        <v>619</v>
      </c>
      <c r="B85" t="str">
        <f>VLOOKUP($A85,'RAW DATA'!$A$1:$AI$332,6,FALSE)</f>
        <v>NMC 622</v>
      </c>
      <c r="C85" t="e">
        <f>IF(VLOOKUP($A85,'RAW DATA'!$A$1:$AI$332,14,FALSE)=0,NA(),(VLOOKUP($A85,'RAW DATA'!$A$1:$AI$332,14,FALSE)))</f>
        <v>#N/A</v>
      </c>
      <c r="D85" t="e">
        <f>IF(VLOOKUP($A85,'RAW DATA'!$A$1:$AI$332,15,FALSE)=0,NA(),(VLOOKUP($A85,'RAW DATA'!$A$1:$AI$332,15,FALSE)))</f>
        <v>#N/A</v>
      </c>
      <c r="E85">
        <f>IFERROR(VLOOKUP($A85,'RAW DATA'!$A$1:$AI$332,16,FALSE),0)</f>
        <v>65</v>
      </c>
      <c r="F85">
        <f>IFERROR(VLOOKUP($A85,'RAW DATA'!$A$1:$AI$332,17,FALSE),0)</f>
        <v>4.3499999999999996</v>
      </c>
      <c r="G85">
        <f>IFERROR(VLOOKUP($A85,'RAW DATA'!$A$1:$AI$332,18,FALSE),0)</f>
        <v>3.72</v>
      </c>
      <c r="H85" s="22">
        <f>IFERROR(VLOOKUP($A85,'RAW DATA'!$A$1:$AI$332,23,FALSE),0)</f>
        <v>1120</v>
      </c>
      <c r="I85" s="22">
        <f t="shared" si="5"/>
        <v>215.89285714285714</v>
      </c>
      <c r="J85" s="22">
        <f>IFERROR(VLOOKUP($A85,'RAW DATA'!$A$1:$AI$332,24,FALSE),0)</f>
        <v>475</v>
      </c>
      <c r="K85">
        <f>IFERROR(VLOOKUP($A85,'RAW DATA'!$A$1:$AI$332,28,FALSE)*VLOOKUP($A85,'RAW DATA'!$A$1:$AI$332,29,FALSE)*VLOOKUP($A85,'RAW DATA'!$A$1:$AI$332,30,FALSE)/1000, PI()*(VLOOKUP($A85,'RAW DATA'!$A$1:$AI$332,31,FALSE)/2)^2*VLOOKUP($A85,'RAW DATA'!$A$1:$AI$332,29,FALSE)/1000)</f>
        <v>612.61199999999997</v>
      </c>
      <c r="L85">
        <f t="shared" si="6"/>
        <v>394.7033358798065</v>
      </c>
      <c r="M85" s="22" t="str">
        <f>VLOOKUP($A85,'RAW DATA'!$A$1:$AI$332,33,FALSE)</f>
        <v>x</v>
      </c>
      <c r="N85" s="22">
        <f>VLOOKUP($A85,'RAW DATA'!$A$1:$AI$332,34,FALSE)</f>
        <v>0</v>
      </c>
      <c r="O85" s="22" t="str">
        <f t="shared" si="7"/>
        <v/>
      </c>
      <c r="P85" s="22" t="str">
        <f t="shared" si="8"/>
        <v/>
      </c>
    </row>
    <row r="86" spans="1:16" x14ac:dyDescent="0.25">
      <c r="A86" s="2" t="s">
        <v>620</v>
      </c>
      <c r="B86" t="str">
        <f>VLOOKUP($A86,'RAW DATA'!$A$1:$AI$332,6,FALSE)</f>
        <v>NMC 622</v>
      </c>
      <c r="C86" t="e">
        <f>IF(VLOOKUP($A86,'RAW DATA'!$A$1:$AI$332,14,FALSE)=0,NA(),(VLOOKUP($A86,'RAW DATA'!$A$1:$AI$332,14,FALSE)))</f>
        <v>#N/A</v>
      </c>
      <c r="D86" t="e">
        <f>IF(VLOOKUP($A86,'RAW DATA'!$A$1:$AI$332,15,FALSE)=0,NA(),(VLOOKUP($A86,'RAW DATA'!$A$1:$AI$332,15,FALSE)))</f>
        <v>#N/A</v>
      </c>
      <c r="E86">
        <f>IFERROR(VLOOKUP($A86,'RAW DATA'!$A$1:$AI$332,16,FALSE),0)</f>
        <v>65</v>
      </c>
      <c r="F86">
        <f>IFERROR(VLOOKUP($A86,'RAW DATA'!$A$1:$AI$332,17,FALSE),0)</f>
        <v>4.3499999999999996</v>
      </c>
      <c r="G86">
        <f>IFERROR(VLOOKUP($A86,'RAW DATA'!$A$1:$AI$332,18,FALSE),0)</f>
        <v>3.72</v>
      </c>
      <c r="H86" s="22">
        <f>IFERROR(VLOOKUP($A86,'RAW DATA'!$A$1:$AI$332,23,FALSE),0)</f>
        <v>1120</v>
      </c>
      <c r="I86" s="22">
        <f t="shared" si="5"/>
        <v>215.89285714285714</v>
      </c>
      <c r="J86" s="22">
        <f>IFERROR(VLOOKUP($A86,'RAW DATA'!$A$1:$AI$332,24,FALSE),0)</f>
        <v>475</v>
      </c>
      <c r="K86">
        <f>IFERROR(VLOOKUP($A86,'RAW DATA'!$A$1:$AI$332,28,FALSE)*VLOOKUP($A86,'RAW DATA'!$A$1:$AI$332,29,FALSE)*VLOOKUP($A86,'RAW DATA'!$A$1:$AI$332,30,FALSE)/1000, PI()*(VLOOKUP($A86,'RAW DATA'!$A$1:$AI$332,31,FALSE)/2)^2*VLOOKUP($A86,'RAW DATA'!$A$1:$AI$332,29,FALSE)/1000)</f>
        <v>612.61199999999997</v>
      </c>
      <c r="L86">
        <f t="shared" si="6"/>
        <v>394.7033358798065</v>
      </c>
      <c r="M86" s="22" t="str">
        <f>VLOOKUP($A86,'RAW DATA'!$A$1:$AI$332,33,FALSE)</f>
        <v>x</v>
      </c>
      <c r="N86" s="22">
        <f>VLOOKUP($A86,'RAW DATA'!$A$1:$AI$332,34,FALSE)</f>
        <v>0</v>
      </c>
      <c r="O86" s="22" t="str">
        <f t="shared" si="7"/>
        <v/>
      </c>
      <c r="P86" s="22" t="str">
        <f t="shared" si="8"/>
        <v/>
      </c>
    </row>
    <row r="87" spans="1:16" x14ac:dyDescent="0.25">
      <c r="A87" s="2" t="s">
        <v>600</v>
      </c>
      <c r="B87" t="str">
        <f>VLOOKUP($A87,'RAW DATA'!$A$1:$AI$332,6,FALSE)</f>
        <v>NMC</v>
      </c>
      <c r="C87">
        <f>IF(VLOOKUP($A87,'RAW DATA'!$A$1:$AI$332,14,FALSE)=0,NA(),(VLOOKUP($A87,'RAW DATA'!$A$1:$AI$332,14,FALSE)))</f>
        <v>423</v>
      </c>
      <c r="D87">
        <f>IF(VLOOKUP($A87,'RAW DATA'!$A$1:$AI$332,15,FALSE)=0,NA(),(VLOOKUP($A87,'RAW DATA'!$A$1:$AI$332,15,FALSE)))</f>
        <v>182</v>
      </c>
      <c r="E87">
        <f>IFERROR(VLOOKUP($A87,'RAW DATA'!$A$1:$AI$332,16,FALSE),0)</f>
        <v>75</v>
      </c>
      <c r="F87">
        <f>IFERROR(VLOOKUP($A87,'RAW DATA'!$A$1:$AI$332,17,FALSE),0)</f>
        <v>4.2</v>
      </c>
      <c r="G87">
        <f>IFERROR(VLOOKUP($A87,'RAW DATA'!$A$1:$AI$332,18,FALSE),0)</f>
        <v>3.7</v>
      </c>
      <c r="H87" s="22">
        <f>IFERROR(VLOOKUP($A87,'RAW DATA'!$A$1:$AI$332,23,FALSE),0)</f>
        <v>1535</v>
      </c>
      <c r="I87" s="22">
        <f t="shared" si="5"/>
        <v>180.78175895765474</v>
      </c>
      <c r="J87" s="22">
        <f>IFERROR(VLOOKUP($A87,'RAW DATA'!$A$1:$AI$332,24,FALSE),0)</f>
        <v>0</v>
      </c>
      <c r="K87">
        <f>IFERROR(VLOOKUP($A87,'RAW DATA'!$A$1:$AI$332,28,FALSE)*VLOOKUP($A87,'RAW DATA'!$A$1:$AI$332,29,FALSE)*VLOOKUP($A87,'RAW DATA'!$A$1:$AI$332,30,FALSE)/1000, PI()*(VLOOKUP($A87,'RAW DATA'!$A$1:$AI$332,31,FALSE)/2)^2*VLOOKUP($A87,'RAW DATA'!$A$1:$AI$332,29,FALSE)/1000)</f>
        <v>838.03599999999994</v>
      </c>
      <c r="L87">
        <f t="shared" si="6"/>
        <v>331.13135951200189</v>
      </c>
      <c r="M87" s="22" t="str">
        <f>VLOOKUP($A87,'RAW DATA'!$A$1:$AI$332,33,FALSE)</f>
        <v>x</v>
      </c>
      <c r="N87" s="22" t="str">
        <f>VLOOKUP($A87,'RAW DATA'!$A$1:$AI$332,34,FALSE)</f>
        <v>x</v>
      </c>
      <c r="O87" s="22">
        <f t="shared" si="7"/>
        <v>0.27743865945945934</v>
      </c>
      <c r="P87" s="22">
        <f t="shared" si="8"/>
        <v>6.7387387387385367E-3</v>
      </c>
    </row>
    <row r="88" spans="1:16" x14ac:dyDescent="0.25">
      <c r="A88" s="2" t="s">
        <v>622</v>
      </c>
      <c r="B88" t="str">
        <f>VLOOKUP($A88,'RAW DATA'!$A$1:$AI$332,6,FALSE)</f>
        <v>NMC</v>
      </c>
      <c r="C88" t="e">
        <f>IF(VLOOKUP($A88,'RAW DATA'!$A$1:$AI$332,14,FALSE)=0,NA(),(VLOOKUP($A88,'RAW DATA'!$A$1:$AI$332,14,FALSE)))</f>
        <v>#N/A</v>
      </c>
      <c r="D88">
        <f>IF(VLOOKUP($A88,'RAW DATA'!$A$1:$AI$332,15,FALSE)=0,NA(),(VLOOKUP($A88,'RAW DATA'!$A$1:$AI$332,15,FALSE)))</f>
        <v>259.60000000000002</v>
      </c>
      <c r="E88">
        <f>IFERROR(VLOOKUP($A88,'RAW DATA'!$A$1:$AI$332,16,FALSE),0)</f>
        <v>3.5</v>
      </c>
      <c r="F88">
        <f>IFERROR(VLOOKUP($A88,'RAW DATA'!$A$1:$AI$332,17,FALSE),0)</f>
        <v>4.2</v>
      </c>
      <c r="G88">
        <f>IFERROR(VLOOKUP($A88,'RAW DATA'!$A$1:$AI$332,18,FALSE),0)</f>
        <v>3.6349999999999998</v>
      </c>
      <c r="H88" s="22">
        <f>IFERROR(VLOOKUP($A88,'RAW DATA'!$A$1:$AI$332,23,FALSE),0)</f>
        <v>49</v>
      </c>
      <c r="I88" s="22">
        <f t="shared" si="5"/>
        <v>259.64285714285711</v>
      </c>
      <c r="J88" s="22">
        <f>IFERROR(VLOOKUP($A88,'RAW DATA'!$A$1:$AI$332,24,FALSE),0)</f>
        <v>0</v>
      </c>
      <c r="K88">
        <f>IFERROR(VLOOKUP($A88,'RAW DATA'!$A$1:$AI$332,28,FALSE)*VLOOKUP($A88,'RAW DATA'!$A$1:$AI$332,29,FALSE)*VLOOKUP($A88,'RAW DATA'!$A$1:$AI$332,30,FALSE)/1000, PI()*(VLOOKUP($A88,'RAW DATA'!$A$1:$AI$332,31,FALSE)/2)^2*VLOOKUP($A88,'RAW DATA'!$A$1:$AI$332,29,FALSE)/1000)</f>
        <v>0</v>
      </c>
      <c r="L88" t="e">
        <f t="shared" si="6"/>
        <v>#DIV/0!</v>
      </c>
      <c r="M88" s="22" t="str">
        <f>VLOOKUP($A88,'RAW DATA'!$A$1:$AI$332,33,FALSE)</f>
        <v>x</v>
      </c>
      <c r="N88" s="22">
        <f>VLOOKUP($A88,'RAW DATA'!$A$1:$AI$332,34,FALSE)</f>
        <v>0</v>
      </c>
      <c r="O88" s="22" t="str">
        <f t="shared" si="7"/>
        <v/>
      </c>
      <c r="P88" s="22">
        <f t="shared" si="8"/>
        <v>-1.6506189821163808E-4</v>
      </c>
    </row>
    <row r="89" spans="1:16" x14ac:dyDescent="0.25">
      <c r="A89" s="2" t="s">
        <v>623</v>
      </c>
      <c r="B89" t="str">
        <f>VLOOKUP($A89,'RAW DATA'!$A$1:$AI$332,6,FALSE)</f>
        <v>NMC</v>
      </c>
      <c r="C89" t="e">
        <f>IF(VLOOKUP($A89,'RAW DATA'!$A$1:$AI$332,14,FALSE)=0,NA(),(VLOOKUP($A89,'RAW DATA'!$A$1:$AI$332,14,FALSE)))</f>
        <v>#N/A</v>
      </c>
      <c r="D89" t="e">
        <f>IF(VLOOKUP($A89,'RAW DATA'!$A$1:$AI$332,15,FALSE)=0,NA(),(VLOOKUP($A89,'RAW DATA'!$A$1:$AI$332,15,FALSE)))</f>
        <v>#N/A</v>
      </c>
      <c r="E89">
        <f>IFERROR(VLOOKUP($A89,'RAW DATA'!$A$1:$AI$332,16,FALSE),0)</f>
        <v>4.8</v>
      </c>
      <c r="F89">
        <f>IFERROR(VLOOKUP($A89,'RAW DATA'!$A$1:$AI$332,17,FALSE),0)</f>
        <v>4.2</v>
      </c>
      <c r="G89">
        <f>IFERROR(VLOOKUP($A89,'RAW DATA'!$A$1:$AI$332,18,FALSE),0)</f>
        <v>3.6349999999999998</v>
      </c>
      <c r="H89" s="22">
        <f>IFERROR(VLOOKUP($A89,'RAW DATA'!$A$1:$AI$332,23,FALSE),0)</f>
        <v>69</v>
      </c>
      <c r="I89" s="22">
        <f t="shared" si="5"/>
        <v>252.86956521739123</v>
      </c>
      <c r="J89" s="22">
        <f>IFERROR(VLOOKUP($A89,'RAW DATA'!$A$1:$AI$332,24,FALSE),0)</f>
        <v>0</v>
      </c>
      <c r="K89">
        <f>IFERROR(VLOOKUP($A89,'RAW DATA'!$A$1:$AI$332,28,FALSE)*VLOOKUP($A89,'RAW DATA'!$A$1:$AI$332,29,FALSE)*VLOOKUP($A89,'RAW DATA'!$A$1:$AI$332,30,FALSE)/1000, PI()*(VLOOKUP($A89,'RAW DATA'!$A$1:$AI$332,31,FALSE)/2)^2*VLOOKUP($A89,'RAW DATA'!$A$1:$AI$332,29,FALSE)/1000)</f>
        <v>0</v>
      </c>
      <c r="L89" t="e">
        <f t="shared" si="6"/>
        <v>#DIV/0!</v>
      </c>
      <c r="M89" s="22" t="str">
        <f>VLOOKUP($A89,'RAW DATA'!$A$1:$AI$332,33,FALSE)</f>
        <v>x</v>
      </c>
      <c r="N89" s="22">
        <f>VLOOKUP($A89,'RAW DATA'!$A$1:$AI$332,34,FALSE)</f>
        <v>0</v>
      </c>
      <c r="O89" s="22" t="str">
        <f t="shared" si="7"/>
        <v/>
      </c>
      <c r="P89" s="22" t="str">
        <f t="shared" si="8"/>
        <v/>
      </c>
    </row>
    <row r="90" spans="1:16" x14ac:dyDescent="0.25">
      <c r="A90" s="2" t="s">
        <v>624</v>
      </c>
      <c r="B90" t="str">
        <f>VLOOKUP($A90,'RAW DATA'!$A$1:$AI$332,6,FALSE)</f>
        <v>NMC 811</v>
      </c>
      <c r="C90" t="e">
        <f>IF(VLOOKUP($A90,'RAW DATA'!$A$1:$AI$332,14,FALSE)=0,NA(),(VLOOKUP($A90,'RAW DATA'!$A$1:$AI$332,14,FALSE)))</f>
        <v>#N/A</v>
      </c>
      <c r="D90">
        <f>IF(VLOOKUP($A90,'RAW DATA'!$A$1:$AI$332,15,FALSE)=0,NA(),(VLOOKUP($A90,'RAW DATA'!$A$1:$AI$332,15,FALSE)))</f>
        <v>248.7</v>
      </c>
      <c r="E90">
        <f>IFERROR(VLOOKUP($A90,'RAW DATA'!$A$1:$AI$332,16,FALSE),0)</f>
        <v>4.8</v>
      </c>
      <c r="F90">
        <f>IFERROR(VLOOKUP($A90,'RAW DATA'!$A$1:$AI$332,17,FALSE),0)</f>
        <v>4.2</v>
      </c>
      <c r="G90">
        <f>IFERROR(VLOOKUP($A90,'RAW DATA'!$A$1:$AI$332,18,FALSE),0)</f>
        <v>3.6349999999999998</v>
      </c>
      <c r="H90" s="22">
        <f>IFERROR(VLOOKUP($A90,'RAW DATA'!$A$1:$AI$332,23,FALSE),0)</f>
        <v>68.5</v>
      </c>
      <c r="I90" s="22">
        <f t="shared" si="5"/>
        <v>254.71532846715323</v>
      </c>
      <c r="J90" s="22">
        <f>IFERROR(VLOOKUP($A90,'RAW DATA'!$A$1:$AI$332,24,FALSE),0)</f>
        <v>0</v>
      </c>
      <c r="K90">
        <f>IFERROR(VLOOKUP($A90,'RAW DATA'!$A$1:$AI$332,28,FALSE)*VLOOKUP($A90,'RAW DATA'!$A$1:$AI$332,29,FALSE)*VLOOKUP($A90,'RAW DATA'!$A$1:$AI$332,30,FALSE)/1000, PI()*(VLOOKUP($A90,'RAW DATA'!$A$1:$AI$332,31,FALSE)/2)^2*VLOOKUP($A90,'RAW DATA'!$A$1:$AI$332,29,FALSE)/1000)</f>
        <v>0</v>
      </c>
      <c r="L90" t="e">
        <f t="shared" si="6"/>
        <v>#DIV/0!</v>
      </c>
      <c r="M90" s="22" t="str">
        <f>VLOOKUP($A90,'RAW DATA'!$A$1:$AI$332,33,FALSE)</f>
        <v>x</v>
      </c>
      <c r="N90" s="22">
        <f>VLOOKUP($A90,'RAW DATA'!$A$1:$AI$332,34,FALSE)</f>
        <v>0</v>
      </c>
      <c r="O90" s="22" t="str">
        <f t="shared" si="7"/>
        <v/>
      </c>
      <c r="P90" s="22">
        <f t="shared" si="8"/>
        <v>-2.361588720770269E-2</v>
      </c>
    </row>
    <row r="91" spans="1:16" x14ac:dyDescent="0.25">
      <c r="A91" s="2" t="s">
        <v>631</v>
      </c>
      <c r="B91" t="str">
        <f>VLOOKUP($A91,'RAW DATA'!$A$1:$AI$332,6,FALSE)</f>
        <v>NCA</v>
      </c>
      <c r="C91" t="e">
        <f>IF(VLOOKUP($A91,'RAW DATA'!$A$1:$AI$332,14,FALSE)=0,NA(),(VLOOKUP($A91,'RAW DATA'!$A$1:$AI$332,14,FALSE)))</f>
        <v>#N/A</v>
      </c>
      <c r="D91" t="e">
        <f>IF(VLOOKUP($A91,'RAW DATA'!$A$1:$AI$332,15,FALSE)=0,NA(),(VLOOKUP($A91,'RAW DATA'!$A$1:$AI$332,15,FALSE)))</f>
        <v>#N/A</v>
      </c>
      <c r="E91">
        <f>IFERROR(VLOOKUP($A91,'RAW DATA'!$A$1:$AI$332,16,FALSE),0)</f>
        <v>4</v>
      </c>
      <c r="F91">
        <f>IFERROR(VLOOKUP($A91,'RAW DATA'!$A$1:$AI$332,17,FALSE),0)</f>
        <v>4.2</v>
      </c>
      <c r="G91">
        <f>IFERROR(VLOOKUP($A91,'RAW DATA'!$A$1:$AI$332,18,FALSE),0)</f>
        <v>3.65</v>
      </c>
      <c r="H91" s="22">
        <f>IFERROR(VLOOKUP($A91,'RAW DATA'!$A$1:$AI$332,23,FALSE),0)</f>
        <v>68</v>
      </c>
      <c r="I91" s="22">
        <f t="shared" si="5"/>
        <v>214.70588235294116</v>
      </c>
      <c r="J91" s="22">
        <f>IFERROR(VLOOKUP($A91,'RAW DATA'!$A$1:$AI$332,24,FALSE),0)</f>
        <v>0</v>
      </c>
      <c r="K91">
        <f>IFERROR(VLOOKUP($A91,'RAW DATA'!$A$1:$AI$332,28,FALSE)*VLOOKUP($A91,'RAW DATA'!$A$1:$AI$332,29,FALSE)*VLOOKUP($A91,'RAW DATA'!$A$1:$AI$332,30,FALSE)/1000, PI()*(VLOOKUP($A91,'RAW DATA'!$A$1:$AI$332,31,FALSE)/2)^2*VLOOKUP($A91,'RAW DATA'!$A$1:$AI$332,29,FALSE)/1000)</f>
        <v>0</v>
      </c>
      <c r="L91" t="e">
        <f t="shared" si="6"/>
        <v>#DIV/0!</v>
      </c>
      <c r="M91" s="22" t="str">
        <f>VLOOKUP($A91,'RAW DATA'!$A$1:$AI$332,33,FALSE)</f>
        <v>x</v>
      </c>
      <c r="N91" s="22">
        <f>VLOOKUP($A91,'RAW DATA'!$A$1:$AI$332,34,FALSE)</f>
        <v>0</v>
      </c>
      <c r="O91" s="22" t="str">
        <f t="shared" si="7"/>
        <v/>
      </c>
      <c r="P91" s="22" t="str">
        <f t="shared" si="8"/>
        <v/>
      </c>
    </row>
    <row r="92" spans="1:16" x14ac:dyDescent="0.25">
      <c r="A92" s="2" t="s">
        <v>642</v>
      </c>
      <c r="B92" t="str">
        <f>VLOOKUP($A92,'RAW DATA'!$A$1:$AI$332,6,FALSE)</f>
        <v>LTO</v>
      </c>
      <c r="C92" t="e">
        <f>IF(VLOOKUP($A92,'RAW DATA'!$A$1:$AI$332,14,FALSE)=0,NA(),(VLOOKUP($A92,'RAW DATA'!$A$1:$AI$332,14,FALSE)))</f>
        <v>#N/A</v>
      </c>
      <c r="D92" t="e">
        <f>IF(VLOOKUP($A92,'RAW DATA'!$A$1:$AI$332,15,FALSE)=0,NA(),(VLOOKUP($A92,'RAW DATA'!$A$1:$AI$332,15,FALSE)))</f>
        <v>#N/A</v>
      </c>
      <c r="E92">
        <f>IFERROR(VLOOKUP($A92,'RAW DATA'!$A$1:$AI$332,16,FALSE),0)</f>
        <v>28</v>
      </c>
      <c r="F92">
        <f>IFERROR(VLOOKUP($A92,'RAW DATA'!$A$1:$AI$332,17,FALSE),0)</f>
        <v>2.8</v>
      </c>
      <c r="G92">
        <f>IFERROR(VLOOKUP($A92,'RAW DATA'!$A$1:$AI$332,18,FALSE),0)</f>
        <v>2.4</v>
      </c>
      <c r="H92" s="22">
        <f>IFERROR(VLOOKUP($A92,'RAW DATA'!$A$1:$AI$332,23,FALSE),0)</f>
        <v>0</v>
      </c>
      <c r="I92" s="22" t="e">
        <f t="shared" si="5"/>
        <v>#DIV/0!</v>
      </c>
      <c r="J92" s="22">
        <f>IFERROR(VLOOKUP($A92,'RAW DATA'!$A$1:$AI$332,24,FALSE),0)</f>
        <v>0</v>
      </c>
      <c r="K92">
        <f>IFERROR(VLOOKUP($A92,'RAW DATA'!$A$1:$AI$332,28,FALSE)*VLOOKUP($A92,'RAW DATA'!$A$1:$AI$332,29,FALSE)*VLOOKUP($A92,'RAW DATA'!$A$1:$AI$332,30,FALSE)/1000, PI()*(VLOOKUP($A92,'RAW DATA'!$A$1:$AI$332,31,FALSE)/2)^2*VLOOKUP($A92,'RAW DATA'!$A$1:$AI$332,29,FALSE)/1000)</f>
        <v>356.4</v>
      </c>
      <c r="L92">
        <f t="shared" si="6"/>
        <v>188.55218855218857</v>
      </c>
      <c r="M92" s="22">
        <f>VLOOKUP($A92,'RAW DATA'!$A$1:$AI$332,33,FALSE)</f>
        <v>0</v>
      </c>
      <c r="N92" s="22" t="str">
        <f>VLOOKUP($A92,'RAW DATA'!$A$1:$AI$332,34,FALSE)</f>
        <v>x</v>
      </c>
      <c r="O92" s="22" t="str">
        <f t="shared" si="7"/>
        <v/>
      </c>
      <c r="P92" s="22" t="str">
        <f t="shared" si="8"/>
        <v/>
      </c>
    </row>
    <row r="93" spans="1:16" x14ac:dyDescent="0.25">
      <c r="A93" s="2" t="s">
        <v>643</v>
      </c>
      <c r="B93" t="str">
        <f>VLOOKUP($A93,'RAW DATA'!$A$1:$AI$332,6,FALSE)</f>
        <v>NCA</v>
      </c>
      <c r="C93" t="e">
        <f>IF(VLOOKUP($A93,'RAW DATA'!$A$1:$AI$332,14,FALSE)=0,NA(),(VLOOKUP($A93,'RAW DATA'!$A$1:$AI$332,14,FALSE)))</f>
        <v>#N/A</v>
      </c>
      <c r="D93" t="e">
        <f>IF(VLOOKUP($A93,'RAW DATA'!$A$1:$AI$332,15,FALSE)=0,NA(),(VLOOKUP($A93,'RAW DATA'!$A$1:$AI$332,15,FALSE)))</f>
        <v>#N/A</v>
      </c>
      <c r="E93">
        <f>IFERROR(VLOOKUP($A93,'RAW DATA'!$A$1:$AI$332,16,FALSE),0)</f>
        <v>5</v>
      </c>
      <c r="F93">
        <f>IFERROR(VLOOKUP($A93,'RAW DATA'!$A$1:$AI$332,17,FALSE),0)</f>
        <v>4.2</v>
      </c>
      <c r="G93">
        <f>IFERROR(VLOOKUP($A93,'RAW DATA'!$A$1:$AI$332,18,FALSE),0)</f>
        <v>3.65</v>
      </c>
      <c r="H93" s="22">
        <f>IFERROR(VLOOKUP($A93,'RAW DATA'!$A$1:$AI$332,23,FALSE),0)</f>
        <v>70</v>
      </c>
      <c r="I93" s="22">
        <f t="shared" si="5"/>
        <v>260.71428571428567</v>
      </c>
      <c r="J93" s="22">
        <f>IFERROR(VLOOKUP($A93,'RAW DATA'!$A$1:$AI$332,24,FALSE),0)</f>
        <v>0</v>
      </c>
      <c r="K93">
        <f>IFERROR(VLOOKUP($A93,'RAW DATA'!$A$1:$AI$332,28,FALSE)*VLOOKUP($A93,'RAW DATA'!$A$1:$AI$332,29,FALSE)*VLOOKUP($A93,'RAW DATA'!$A$1:$AI$332,30,FALSE)/1000, PI()*(VLOOKUP($A93,'RAW DATA'!$A$1:$AI$332,31,FALSE)/2)^2*VLOOKUP($A93,'RAW DATA'!$A$1:$AI$332,29,FALSE)/1000)</f>
        <v>0</v>
      </c>
      <c r="L93" t="e">
        <f t="shared" si="6"/>
        <v>#DIV/0!</v>
      </c>
      <c r="M93" s="22">
        <f>VLOOKUP($A93,'RAW DATA'!$A$1:$AI$332,33,FALSE)</f>
        <v>0</v>
      </c>
      <c r="N93" s="22" t="str">
        <f>VLOOKUP($A93,'RAW DATA'!$A$1:$AI$332,34,FALSE)</f>
        <v>x</v>
      </c>
      <c r="O93" s="22" t="str">
        <f t="shared" si="7"/>
        <v/>
      </c>
      <c r="P93" s="22" t="str">
        <f t="shared" si="8"/>
        <v/>
      </c>
    </row>
    <row r="94" spans="1:16" x14ac:dyDescent="0.25">
      <c r="A94" s="2" t="s">
        <v>644</v>
      </c>
      <c r="B94" t="str">
        <f>VLOOKUP($A94,'RAW DATA'!$A$1:$AI$332,6,FALSE)</f>
        <v>NCA</v>
      </c>
      <c r="C94" t="e">
        <f>IF(VLOOKUP($A94,'RAW DATA'!$A$1:$AI$332,14,FALSE)=0,NA(),(VLOOKUP($A94,'RAW DATA'!$A$1:$AI$332,14,FALSE)))</f>
        <v>#N/A</v>
      </c>
      <c r="D94" t="e">
        <f>IF(VLOOKUP($A94,'RAW DATA'!$A$1:$AI$332,15,FALSE)=0,NA(),(VLOOKUP($A94,'RAW DATA'!$A$1:$AI$332,15,FALSE)))</f>
        <v>#N/A</v>
      </c>
      <c r="E94">
        <f>IFERROR(VLOOKUP($A94,'RAW DATA'!$A$1:$AI$332,16,FALSE),0)</f>
        <v>3.3</v>
      </c>
      <c r="F94">
        <f>IFERROR(VLOOKUP($A94,'RAW DATA'!$A$1:$AI$332,17,FALSE),0)</f>
        <v>4.2</v>
      </c>
      <c r="G94">
        <f>IFERROR(VLOOKUP($A94,'RAW DATA'!$A$1:$AI$332,18,FALSE),0)</f>
        <v>3.65</v>
      </c>
      <c r="H94" s="22">
        <f>IFERROR(VLOOKUP($A94,'RAW DATA'!$A$1:$AI$332,23,FALSE),0)</f>
        <v>60</v>
      </c>
      <c r="I94" s="22">
        <f t="shared" si="5"/>
        <v>200.75</v>
      </c>
      <c r="J94" s="22">
        <f>IFERROR(VLOOKUP($A94,'RAW DATA'!$A$1:$AI$332,24,FALSE),0)</f>
        <v>0</v>
      </c>
      <c r="K94">
        <f>IFERROR(VLOOKUP($A94,'RAW DATA'!$A$1:$AI$332,28,FALSE)*VLOOKUP($A94,'RAW DATA'!$A$1:$AI$332,29,FALSE)*VLOOKUP($A94,'RAW DATA'!$A$1:$AI$332,30,FALSE)/1000, PI()*(VLOOKUP($A94,'RAW DATA'!$A$1:$AI$332,31,FALSE)/2)^2*VLOOKUP($A94,'RAW DATA'!$A$1:$AI$332,29,FALSE)/1000)</f>
        <v>0</v>
      </c>
      <c r="L94" t="e">
        <f t="shared" si="6"/>
        <v>#DIV/0!</v>
      </c>
      <c r="M94" s="22">
        <f>VLOOKUP($A94,'RAW DATA'!$A$1:$AI$332,33,FALSE)</f>
        <v>0</v>
      </c>
      <c r="N94" s="22" t="str">
        <f>VLOOKUP($A94,'RAW DATA'!$A$1:$AI$332,34,FALSE)</f>
        <v>x</v>
      </c>
      <c r="O94" s="22" t="str">
        <f t="shared" si="7"/>
        <v/>
      </c>
      <c r="P94" s="22" t="str">
        <f t="shared" si="8"/>
        <v/>
      </c>
    </row>
    <row r="95" spans="1:16" x14ac:dyDescent="0.25">
      <c r="A95" s="2" t="s">
        <v>645</v>
      </c>
      <c r="B95" t="str">
        <f>VLOOKUP($A95,'RAW DATA'!$A$1:$AI$332,6,FALSE)</f>
        <v>NCA</v>
      </c>
      <c r="C95">
        <f>IF(VLOOKUP($A95,'RAW DATA'!$A$1:$AI$332,14,FALSE)=0,NA(),(VLOOKUP($A95,'RAW DATA'!$A$1:$AI$332,14,FALSE)))</f>
        <v>659</v>
      </c>
      <c r="D95">
        <f>IF(VLOOKUP($A95,'RAW DATA'!$A$1:$AI$332,15,FALSE)=0,NA(),(VLOOKUP($A95,'RAW DATA'!$A$1:$AI$332,15,FALSE)))</f>
        <v>224</v>
      </c>
      <c r="E95">
        <f>IFERROR(VLOOKUP($A95,'RAW DATA'!$A$1:$AI$332,16,FALSE),0)</f>
        <v>4</v>
      </c>
      <c r="F95">
        <f>IFERROR(VLOOKUP($A95,'RAW DATA'!$A$1:$AI$332,17,FALSE),0)</f>
        <v>4.2</v>
      </c>
      <c r="G95">
        <f>IFERROR(VLOOKUP($A95,'RAW DATA'!$A$1:$AI$332,18,FALSE),0)</f>
        <v>3.65</v>
      </c>
      <c r="H95" s="22">
        <f>IFERROR(VLOOKUP($A95,'RAW DATA'!$A$1:$AI$332,23,FALSE),0)</f>
        <v>63</v>
      </c>
      <c r="I95" s="22">
        <f t="shared" si="5"/>
        <v>231.74603174603175</v>
      </c>
      <c r="J95" s="22">
        <f>IFERROR(VLOOKUP($A95,'RAW DATA'!$A$1:$AI$332,24,FALSE),0)</f>
        <v>0</v>
      </c>
      <c r="K95">
        <f>IFERROR(VLOOKUP($A95,'RAW DATA'!$A$1:$AI$332,28,FALSE)*VLOOKUP($A95,'RAW DATA'!$A$1:$AI$332,29,FALSE)*VLOOKUP($A95,'RAW DATA'!$A$1:$AI$332,30,FALSE)/1000, PI()*(VLOOKUP($A95,'RAW DATA'!$A$1:$AI$332,31,FALSE)/2)^2*VLOOKUP($A95,'RAW DATA'!$A$1:$AI$332,29,FALSE)/1000)</f>
        <v>0</v>
      </c>
      <c r="L95" t="e">
        <f t="shared" si="6"/>
        <v>#DIV/0!</v>
      </c>
      <c r="M95" s="22" t="str">
        <f>VLOOKUP($A95,'RAW DATA'!$A$1:$AI$332,33,FALSE)</f>
        <v>x</v>
      </c>
      <c r="N95" s="22" t="str">
        <f>VLOOKUP($A95,'RAW DATA'!$A$1:$AI$332,34,FALSE)</f>
        <v>x</v>
      </c>
      <c r="O95" s="22" t="str">
        <f t="shared" si="7"/>
        <v/>
      </c>
      <c r="P95" s="22">
        <f t="shared" si="8"/>
        <v>-3.3424657534246616E-2</v>
      </c>
    </row>
    <row r="96" spans="1:16" x14ac:dyDescent="0.25">
      <c r="A96" s="2" t="s">
        <v>682</v>
      </c>
      <c r="B96" t="str">
        <f>VLOOKUP($A96,'RAW DATA'!$A$1:$AI$332,6,FALSE)</f>
        <v>NCA</v>
      </c>
      <c r="C96" t="e">
        <f>IF(VLOOKUP($A96,'RAW DATA'!$A$1:$AI$332,14,FALSE)=0,NA(),(VLOOKUP($A96,'RAW DATA'!$A$1:$AI$332,14,FALSE)))</f>
        <v>#N/A</v>
      </c>
      <c r="D96" t="e">
        <f>IF(VLOOKUP($A96,'RAW DATA'!$A$1:$AI$332,15,FALSE)=0,NA(),(VLOOKUP($A96,'RAW DATA'!$A$1:$AI$332,15,FALSE)))</f>
        <v>#N/A</v>
      </c>
      <c r="E96">
        <f>IFERROR(VLOOKUP($A96,'RAW DATA'!$A$1:$AI$332,16,FALSE),0)</f>
        <v>4</v>
      </c>
      <c r="F96">
        <f>IFERROR(VLOOKUP($A96,'RAW DATA'!$A$1:$AI$332,17,FALSE),0)</f>
        <v>4.2</v>
      </c>
      <c r="G96">
        <f>IFERROR(VLOOKUP($A96,'RAW DATA'!$A$1:$AI$332,18,FALSE),0)</f>
        <v>3.6349999999999998</v>
      </c>
      <c r="H96" s="22">
        <f>IFERROR(VLOOKUP($A96,'RAW DATA'!$A$1:$AI$332,23,FALSE),0)</f>
        <v>70</v>
      </c>
      <c r="I96" s="22">
        <f t="shared" si="5"/>
        <v>207.71428571428569</v>
      </c>
      <c r="J96" s="22">
        <f>IFERROR(VLOOKUP($A96,'RAW DATA'!$A$1:$AI$332,24,FALSE),0)</f>
        <v>0</v>
      </c>
      <c r="K96">
        <f>IFERROR(VLOOKUP($A96,'RAW DATA'!$A$1:$AI$332,28,FALSE)*VLOOKUP($A96,'RAW DATA'!$A$1:$AI$332,29,FALSE)*VLOOKUP($A96,'RAW DATA'!$A$1:$AI$332,30,FALSE)/1000, PI()*(VLOOKUP($A96,'RAW DATA'!$A$1:$AI$332,31,FALSE)/2)^2*VLOOKUP($A96,'RAW DATA'!$A$1:$AI$332,29,FALSE)/1000)</f>
        <v>0</v>
      </c>
      <c r="L96" t="e">
        <f t="shared" si="6"/>
        <v>#DIV/0!</v>
      </c>
      <c r="M96" s="22" t="str">
        <f>VLOOKUP($A96,'RAW DATA'!$A$1:$AI$332,33,FALSE)</f>
        <v>x</v>
      </c>
      <c r="N96" s="22">
        <f>VLOOKUP($A96,'RAW DATA'!$A$1:$AI$332,34,FALSE)</f>
        <v>0</v>
      </c>
      <c r="O96" s="22" t="str">
        <f t="shared" si="7"/>
        <v/>
      </c>
      <c r="P96" s="22" t="str">
        <f t="shared" si="8"/>
        <v/>
      </c>
    </row>
    <row r="97" spans="1:16" x14ac:dyDescent="0.25">
      <c r="A97" s="2" t="s">
        <v>683</v>
      </c>
      <c r="B97" t="str">
        <f>VLOOKUP($A97,'RAW DATA'!$A$1:$AI$332,6,FALSE)</f>
        <v>NCA</v>
      </c>
      <c r="C97" t="e">
        <f>IF(VLOOKUP($A97,'RAW DATA'!$A$1:$AI$332,14,FALSE)=0,NA(),(VLOOKUP($A97,'RAW DATA'!$A$1:$AI$332,14,FALSE)))</f>
        <v>#N/A</v>
      </c>
      <c r="D97">
        <f>IF(VLOOKUP($A97,'RAW DATA'!$A$1:$AI$332,15,FALSE)=0,NA(),(VLOOKUP($A97,'RAW DATA'!$A$1:$AI$332,15,FALSE)))</f>
        <v>250.4</v>
      </c>
      <c r="E97">
        <f>IFERROR(VLOOKUP($A97,'RAW DATA'!$A$1:$AI$332,16,FALSE),0)</f>
        <v>4.8</v>
      </c>
      <c r="F97">
        <f>IFERROR(VLOOKUP($A97,'RAW DATA'!$A$1:$AI$332,17,FALSE),0)</f>
        <v>4.2</v>
      </c>
      <c r="G97">
        <f>IFERROR(VLOOKUP($A97,'RAW DATA'!$A$1:$AI$332,18,FALSE),0)</f>
        <v>3.6349999999999998</v>
      </c>
      <c r="H97" s="22">
        <f>IFERROR(VLOOKUP($A97,'RAW DATA'!$A$1:$AI$332,23,FALSE),0)</f>
        <v>70</v>
      </c>
      <c r="I97" s="22">
        <f t="shared" si="5"/>
        <v>249.25714285714278</v>
      </c>
      <c r="J97" s="22">
        <f>IFERROR(VLOOKUP($A97,'RAW DATA'!$A$1:$AI$332,24,FALSE),0)</f>
        <v>0</v>
      </c>
      <c r="K97">
        <f>IFERROR(VLOOKUP($A97,'RAW DATA'!$A$1:$AI$332,28,FALSE)*VLOOKUP($A97,'RAW DATA'!$A$1:$AI$332,29,FALSE)*VLOOKUP($A97,'RAW DATA'!$A$1:$AI$332,30,FALSE)/1000, PI()*(VLOOKUP($A97,'RAW DATA'!$A$1:$AI$332,31,FALSE)/2)^2*VLOOKUP($A97,'RAW DATA'!$A$1:$AI$332,29,FALSE)/1000)</f>
        <v>0</v>
      </c>
      <c r="L97" t="e">
        <f t="shared" si="6"/>
        <v>#DIV/0!</v>
      </c>
      <c r="M97" s="22" t="str">
        <f>VLOOKUP($A97,'RAW DATA'!$A$1:$AI$332,33,FALSE)</f>
        <v>x</v>
      </c>
      <c r="N97" s="22">
        <f>VLOOKUP($A97,'RAW DATA'!$A$1:$AI$332,34,FALSE)</f>
        <v>0</v>
      </c>
      <c r="O97" s="22" t="str">
        <f t="shared" si="7"/>
        <v/>
      </c>
      <c r="P97" s="22">
        <f t="shared" si="8"/>
        <v>4.5850527281066089E-3</v>
      </c>
    </row>
    <row r="98" spans="1:16" x14ac:dyDescent="0.25">
      <c r="A98" s="2" t="s">
        <v>601</v>
      </c>
      <c r="B98" t="str">
        <f>VLOOKUP($A98,'RAW DATA'!$A$1:$AI$332,6,FALSE)</f>
        <v>NMC</v>
      </c>
      <c r="C98" t="e">
        <f>IF(VLOOKUP($A98,'RAW DATA'!$A$1:$AI$332,14,FALSE)=0,NA(),(VLOOKUP($A98,'RAW DATA'!$A$1:$AI$332,14,FALSE)))</f>
        <v>#N/A</v>
      </c>
      <c r="D98">
        <f>IF(VLOOKUP($A98,'RAW DATA'!$A$1:$AI$332,15,FALSE)=0,NA(),(VLOOKUP($A98,'RAW DATA'!$A$1:$AI$332,15,FALSE)))</f>
        <v>211</v>
      </c>
      <c r="E98">
        <f>IFERROR(VLOOKUP($A98,'RAW DATA'!$A$1:$AI$332,16,FALSE),0)</f>
        <v>103</v>
      </c>
      <c r="F98">
        <f>IFERROR(VLOOKUP($A98,'RAW DATA'!$A$1:$AI$332,17,FALSE),0)</f>
        <v>4.2</v>
      </c>
      <c r="G98">
        <f>IFERROR(VLOOKUP($A98,'RAW DATA'!$A$1:$AI$332,18,FALSE),0)</f>
        <v>3.7</v>
      </c>
      <c r="H98" s="22">
        <f>IFERROR(VLOOKUP($A98,'RAW DATA'!$A$1:$AI$332,23,FALSE),0)</f>
        <v>1810</v>
      </c>
      <c r="I98" s="22">
        <f t="shared" ref="I98:I128" si="9">(E98*G98)/(H98/1000)</f>
        <v>210.55248618784532</v>
      </c>
      <c r="J98" s="22">
        <f>IFERROR(VLOOKUP($A98,'RAW DATA'!$A$1:$AI$332,24,FALSE),0)</f>
        <v>0</v>
      </c>
      <c r="K98">
        <f>IFERROR(VLOOKUP($A98,'RAW DATA'!$A$1:$AI$332,28,FALSE)*VLOOKUP($A98,'RAW DATA'!$A$1:$AI$332,29,FALSE)*VLOOKUP($A98,'RAW DATA'!$A$1:$AI$332,30,FALSE)/1000, PI()*(VLOOKUP($A98,'RAW DATA'!$A$1:$AI$332,31,FALSE)/2)^2*VLOOKUP($A98,'RAW DATA'!$A$1:$AI$332,29,FALSE)/1000)</f>
        <v>944.56600000000003</v>
      </c>
      <c r="L98">
        <f t="shared" si="6"/>
        <v>403.46571864750587</v>
      </c>
      <c r="M98" s="22" t="str">
        <f>VLOOKUP($A98,'RAW DATA'!$A$1:$AI$332,33,FALSE)</f>
        <v>x</v>
      </c>
      <c r="N98" s="22" t="str">
        <f>VLOOKUP($A98,'RAW DATA'!$A$1:$AI$332,34,FALSE)</f>
        <v>x</v>
      </c>
      <c r="O98" s="22" t="str">
        <f t="shared" si="7"/>
        <v/>
      </c>
      <c r="P98" s="22">
        <f t="shared" si="8"/>
        <v>2.1254263972709797E-3</v>
      </c>
    </row>
    <row r="99" spans="1:16" x14ac:dyDescent="0.25">
      <c r="A99" s="2" t="s">
        <v>701</v>
      </c>
      <c r="B99" t="str">
        <f>VLOOKUP($A99,'RAW DATA'!$A$1:$AI$332,6,FALSE)</f>
        <v>NMC</v>
      </c>
      <c r="C99" t="e">
        <f>IF(VLOOKUP($A99,'RAW DATA'!$A$1:$AI$332,14,FALSE)=0,NA(),(VLOOKUP($A99,'RAW DATA'!$A$1:$AI$332,14,FALSE)))</f>
        <v>#N/A</v>
      </c>
      <c r="D99" t="e">
        <f>IF(VLOOKUP($A99,'RAW DATA'!$A$1:$AI$332,15,FALSE)=0,NA(),(VLOOKUP($A99,'RAW DATA'!$A$1:$AI$332,15,FALSE)))</f>
        <v>#N/A</v>
      </c>
      <c r="E99">
        <f>IFERROR(VLOOKUP($A99,'RAW DATA'!$A$1:$AI$332,16,FALSE),0)</f>
        <v>4.5</v>
      </c>
      <c r="F99">
        <f>IFERROR(VLOOKUP($A99,'RAW DATA'!$A$1:$AI$332,17,FALSE),0)</f>
        <v>4.2</v>
      </c>
      <c r="G99">
        <f>IFERROR(VLOOKUP($A99,'RAW DATA'!$A$1:$AI$332,18,FALSE),0)</f>
        <v>3.6</v>
      </c>
      <c r="H99" s="22">
        <f>IFERROR(VLOOKUP($A99,'RAW DATA'!$A$1:$AI$332,23,FALSE),0)</f>
        <v>72</v>
      </c>
      <c r="I99" s="22">
        <f t="shared" si="9"/>
        <v>225</v>
      </c>
      <c r="J99" s="22">
        <f>IFERROR(VLOOKUP($A99,'RAW DATA'!$A$1:$AI$332,24,FALSE),0)</f>
        <v>0</v>
      </c>
      <c r="K99">
        <f>IFERROR(VLOOKUP($A99,'RAW DATA'!$A$1:$AI$332,28,FALSE)*VLOOKUP($A99,'RAW DATA'!$A$1:$AI$332,29,FALSE)*VLOOKUP($A99,'RAW DATA'!$A$1:$AI$332,30,FALSE)/1000, PI()*(VLOOKUP($A99,'RAW DATA'!$A$1:$AI$332,31,FALSE)/2)^2*VLOOKUP($A99,'RAW DATA'!$A$1:$AI$332,29,FALSE)/1000)</f>
        <v>0</v>
      </c>
      <c r="L99" t="e">
        <f t="shared" si="6"/>
        <v>#DIV/0!</v>
      </c>
      <c r="M99" s="22">
        <f>VLOOKUP($A99,'RAW DATA'!$A$1:$AI$332,33,FALSE)</f>
        <v>0</v>
      </c>
      <c r="N99" s="22" t="str">
        <f>VLOOKUP($A99,'RAW DATA'!$A$1:$AI$332,34,FALSE)</f>
        <v>x</v>
      </c>
      <c r="O99" s="22" t="str">
        <f t="shared" si="7"/>
        <v/>
      </c>
      <c r="P99" s="22" t="str">
        <f t="shared" si="8"/>
        <v/>
      </c>
    </row>
    <row r="100" spans="1:16" x14ac:dyDescent="0.25">
      <c r="A100" s="2" t="s">
        <v>485</v>
      </c>
      <c r="B100" t="str">
        <f>VLOOKUP($A100,'RAW DATA'!$A$1:$AI$332,6,FALSE)</f>
        <v>NMC, NCA, NMC/NCA</v>
      </c>
      <c r="C100">
        <f>IF(VLOOKUP($A100,'RAW DATA'!$A$1:$AI$332,14,FALSE)=0,NA(),(VLOOKUP($A100,'RAW DATA'!$A$1:$AI$332,14,FALSE)))</f>
        <v>210</v>
      </c>
      <c r="D100">
        <f>IF(VLOOKUP($A100,'RAW DATA'!$A$1:$AI$332,15,FALSE)=0,NA(),(VLOOKUP($A100,'RAW DATA'!$A$1:$AI$332,15,FALSE)))</f>
        <v>80</v>
      </c>
      <c r="E100">
        <f>IFERROR(VLOOKUP($A100,'RAW DATA'!$A$1:$AI$332,16,FALSE),0)</f>
        <v>17</v>
      </c>
      <c r="F100">
        <f>IFERROR(VLOOKUP($A100,'RAW DATA'!$A$1:$AI$332,17,FALSE),0)</f>
        <v>4.0999999999999996</v>
      </c>
      <c r="G100">
        <f>IFERROR(VLOOKUP($A100,'RAW DATA'!$A$1:$AI$332,18,FALSE),0)</f>
        <v>3.7</v>
      </c>
      <c r="H100" s="22">
        <f>IFERROR(VLOOKUP($A100,'RAW DATA'!$A$1:$AI$332,23,FALSE),0)</f>
        <v>810</v>
      </c>
      <c r="I100" s="22">
        <f t="shared" si="9"/>
        <v>77.654320987654316</v>
      </c>
      <c r="J100" s="22">
        <f>IFERROR(VLOOKUP($A100,'RAW DATA'!$A$1:$AI$332,24,FALSE),0)</f>
        <v>0</v>
      </c>
      <c r="K100">
        <f>IFERROR(VLOOKUP($A100,'RAW DATA'!$A$1:$AI$332,28,FALSE)*VLOOKUP($A100,'RAW DATA'!$A$1:$AI$332,29,FALSE)*VLOOKUP($A100,'RAW DATA'!$A$1:$AI$332,30,FALSE)/1000, PI()*(VLOOKUP($A100,'RAW DATA'!$A$1:$AI$332,31,FALSE)/2)^2*VLOOKUP($A100,'RAW DATA'!$A$1:$AI$332,29,FALSE)/1000)</f>
        <v>318.6764</v>
      </c>
      <c r="L100">
        <f t="shared" si="6"/>
        <v>197.37890851032583</v>
      </c>
      <c r="M100" s="22" t="str">
        <f>VLOOKUP($A100,'RAW DATA'!$A$1:$AI$332,33,FALSE)</f>
        <v>x</v>
      </c>
      <c r="N100" s="22">
        <f>VLOOKUP($A100,'RAW DATA'!$A$1:$AI$332,34,FALSE)</f>
        <v>0</v>
      </c>
      <c r="O100" s="22">
        <f t="shared" si="7"/>
        <v>6.394346581875987E-2</v>
      </c>
      <c r="P100" s="22">
        <f t="shared" si="8"/>
        <v>3.020667726550097E-2</v>
      </c>
    </row>
    <row r="101" spans="1:16" x14ac:dyDescent="0.25">
      <c r="A101" s="2" t="s">
        <v>486</v>
      </c>
      <c r="B101" t="str">
        <f>VLOOKUP($A101,'RAW DATA'!$A$1:$AI$332,6,FALSE)</f>
        <v>NMC, NCA, NMC/NCA</v>
      </c>
      <c r="C101">
        <f>IF(VLOOKUP($A101,'RAW DATA'!$A$1:$AI$332,14,FALSE)=0,NA(),(VLOOKUP($A101,'RAW DATA'!$A$1:$AI$332,14,FALSE)))</f>
        <v>305.39999999999998</v>
      </c>
      <c r="D101">
        <f>IF(VLOOKUP($A101,'RAW DATA'!$A$1:$AI$332,15,FALSE)=0,NA(),(VLOOKUP($A101,'RAW DATA'!$A$1:$AI$332,15,FALSE)))</f>
        <v>121.3</v>
      </c>
      <c r="E101">
        <f>IFERROR(VLOOKUP($A101,'RAW DATA'!$A$1:$AI$332,16,FALSE),0)</f>
        <v>62.5</v>
      </c>
      <c r="F101">
        <f>IFERROR(VLOOKUP($A101,'RAW DATA'!$A$1:$AI$332,17,FALSE),0)</f>
        <v>4.0999999999999996</v>
      </c>
      <c r="G101">
        <f>IFERROR(VLOOKUP($A101,'RAW DATA'!$A$1:$AI$332,18,FALSE),0)</f>
        <v>3.7</v>
      </c>
      <c r="H101" s="22">
        <f>IFERROR(VLOOKUP($A101,'RAW DATA'!$A$1:$AI$332,23,FALSE),0)</f>
        <v>2020</v>
      </c>
      <c r="I101" s="22">
        <f t="shared" si="9"/>
        <v>114.48019801980197</v>
      </c>
      <c r="J101" s="22">
        <f>IFERROR(VLOOKUP($A101,'RAW DATA'!$A$1:$AI$332,24,FALSE),0)</f>
        <v>0</v>
      </c>
      <c r="K101">
        <f>IFERROR(VLOOKUP($A101,'RAW DATA'!$A$1:$AI$332,28,FALSE)*VLOOKUP($A101,'RAW DATA'!$A$1:$AI$332,29,FALSE)*VLOOKUP($A101,'RAW DATA'!$A$1:$AI$332,30,FALSE)/1000, PI()*(VLOOKUP($A101,'RAW DATA'!$A$1:$AI$332,31,FALSE)/2)^2*VLOOKUP($A101,'RAW DATA'!$A$1:$AI$332,29,FALSE)/1000)</f>
        <v>821.98291999999992</v>
      </c>
      <c r="L101">
        <f t="shared" si="6"/>
        <v>281.33187974270805</v>
      </c>
      <c r="M101" s="22" t="str">
        <f>VLOOKUP($A101,'RAW DATA'!$A$1:$AI$332,33,FALSE)</f>
        <v>x</v>
      </c>
      <c r="N101" s="22">
        <f>VLOOKUP($A101,'RAW DATA'!$A$1:$AI$332,34,FALSE)</f>
        <v>0</v>
      </c>
      <c r="O101" s="22">
        <f t="shared" si="7"/>
        <v>8.5550632510270175E-2</v>
      </c>
      <c r="P101" s="22">
        <f t="shared" si="8"/>
        <v>5.9571891891891937E-2</v>
      </c>
    </row>
    <row r="102" spans="1:16" x14ac:dyDescent="0.25">
      <c r="A102" s="2" t="s">
        <v>487</v>
      </c>
      <c r="B102" t="str">
        <f>VLOOKUP($A102,'RAW DATA'!$A$1:$AI$332,6,FALSE)</f>
        <v>NMC, NCA, NMC/NCA</v>
      </c>
      <c r="C102">
        <f>IF(VLOOKUP($A102,'RAW DATA'!$A$1:$AI$332,14,FALSE)=0,NA(),(VLOOKUP($A102,'RAW DATA'!$A$1:$AI$332,14,FALSE)))</f>
        <v>324.10000000000002</v>
      </c>
      <c r="D102">
        <f>IF(VLOOKUP($A102,'RAW DATA'!$A$1:$AI$332,15,FALSE)=0,NA(),(VLOOKUP($A102,'RAW DATA'!$A$1:$AI$332,15,FALSE)))</f>
        <v>131.69999999999999</v>
      </c>
      <c r="E102">
        <f>IFERROR(VLOOKUP($A102,'RAW DATA'!$A$1:$AI$332,16,FALSE),0)</f>
        <v>72</v>
      </c>
      <c r="F102">
        <f>IFERROR(VLOOKUP($A102,'RAW DATA'!$A$1:$AI$332,17,FALSE),0)</f>
        <v>4.0999999999999996</v>
      </c>
      <c r="G102">
        <f>IFERROR(VLOOKUP($A102,'RAW DATA'!$A$1:$AI$332,18,FALSE),0)</f>
        <v>3.7</v>
      </c>
      <c r="H102" s="22">
        <f>IFERROR(VLOOKUP($A102,'RAW DATA'!$A$1:$AI$332,23,FALSE),0)</f>
        <v>1974</v>
      </c>
      <c r="I102" s="22">
        <f t="shared" si="9"/>
        <v>134.95440729483283</v>
      </c>
      <c r="J102" s="22">
        <f>IFERROR(VLOOKUP($A102,'RAW DATA'!$A$1:$AI$332,24,FALSE),0)</f>
        <v>0</v>
      </c>
      <c r="K102">
        <f>IFERROR(VLOOKUP($A102,'RAW DATA'!$A$1:$AI$332,28,FALSE)*VLOOKUP($A102,'RAW DATA'!$A$1:$AI$332,29,FALSE)*VLOOKUP($A102,'RAW DATA'!$A$1:$AI$332,30,FALSE)/1000, PI()*(VLOOKUP($A102,'RAW DATA'!$A$1:$AI$332,31,FALSE)/2)^2*VLOOKUP($A102,'RAW DATA'!$A$1:$AI$332,29,FALSE)/1000)</f>
        <v>802.26154999999994</v>
      </c>
      <c r="L102">
        <f t="shared" si="6"/>
        <v>332.06128350536062</v>
      </c>
      <c r="M102" s="22" t="str">
        <f>VLOOKUP($A102,'RAW DATA'!$A$1:$AI$332,33,FALSE)</f>
        <v>x</v>
      </c>
      <c r="N102" s="22">
        <f>VLOOKUP($A102,'RAW DATA'!$A$1:$AI$332,34,FALSE)</f>
        <v>0</v>
      </c>
      <c r="O102" s="22">
        <f t="shared" si="7"/>
        <v>-2.3975344012762911E-2</v>
      </c>
      <c r="P102" s="22">
        <f t="shared" si="8"/>
        <v>-2.4114864864865027E-2</v>
      </c>
    </row>
    <row r="103" spans="1:16" x14ac:dyDescent="0.25">
      <c r="A103" s="2" t="s">
        <v>480</v>
      </c>
      <c r="B103" t="str">
        <f>VLOOKUP($A103,'RAW DATA'!$A$1:$AI$332,6,FALSE)</f>
        <v>NCA</v>
      </c>
      <c r="C103">
        <f>IF(VLOOKUP($A103,'RAW DATA'!$A$1:$AI$332,14,FALSE)=0,NA(),(VLOOKUP($A103,'RAW DATA'!$A$1:$AI$332,14,FALSE)))</f>
        <v>285</v>
      </c>
      <c r="D103">
        <f>IF(VLOOKUP($A103,'RAW DATA'!$A$1:$AI$332,15,FALSE)=0,NA(),(VLOOKUP($A103,'RAW DATA'!$A$1:$AI$332,15,FALSE)))</f>
        <v>114</v>
      </c>
      <c r="E103">
        <f>IFERROR(VLOOKUP($A103,'RAW DATA'!$A$1:$AI$332,16,FALSE),0)</f>
        <v>12</v>
      </c>
      <c r="F103">
        <f>IFERROR(VLOOKUP($A103,'RAW DATA'!$A$1:$AI$332,17,FALSE),0)</f>
        <v>4.0999999999999996</v>
      </c>
      <c r="G103">
        <f>IFERROR(VLOOKUP($A103,'RAW DATA'!$A$1:$AI$332,18,FALSE),0)</f>
        <v>3.6</v>
      </c>
      <c r="H103" s="22">
        <f>IFERROR(VLOOKUP($A103,'RAW DATA'!$A$1:$AI$332,23,FALSE),0)</f>
        <v>465</v>
      </c>
      <c r="I103" s="22">
        <f t="shared" si="9"/>
        <v>92.903225806451616</v>
      </c>
      <c r="J103" s="22">
        <f>IFERROR(VLOOKUP($A103,'RAW DATA'!$A$1:$AI$332,24,FALSE),0)</f>
        <v>0</v>
      </c>
      <c r="K103">
        <f>IFERROR(VLOOKUP($A103,'RAW DATA'!$A$1:$AI$332,28,FALSE)*VLOOKUP($A103,'RAW DATA'!$A$1:$AI$332,29,FALSE)*VLOOKUP($A103,'RAW DATA'!$A$1:$AI$332,30,FALSE)/1000, PI()*(VLOOKUP($A103,'RAW DATA'!$A$1:$AI$332,31,FALSE)/2)^2*VLOOKUP($A103,'RAW DATA'!$A$1:$AI$332,29,FALSE)/1000)</f>
        <v>175.85777000000002</v>
      </c>
      <c r="L103">
        <f t="shared" si="6"/>
        <v>245.65306383675852</v>
      </c>
      <c r="M103" s="22" t="str">
        <f>VLOOKUP($A103,'RAW DATA'!$A$1:$AI$332,33,FALSE)</f>
        <v>x</v>
      </c>
      <c r="N103" s="22">
        <f>VLOOKUP($A103,'RAW DATA'!$A$1:$AI$332,34,FALSE)</f>
        <v>0</v>
      </c>
      <c r="O103" s="22">
        <f t="shared" si="7"/>
        <v>0.16017278819444458</v>
      </c>
      <c r="P103" s="22">
        <f t="shared" si="8"/>
        <v>0.2270833333333333</v>
      </c>
    </row>
    <row r="104" spans="1:16" x14ac:dyDescent="0.25">
      <c r="A104" s="2" t="s">
        <v>481</v>
      </c>
      <c r="B104" t="str">
        <f>VLOOKUP($A104,'RAW DATA'!$A$1:$AI$332,6,FALSE)</f>
        <v>NCA</v>
      </c>
      <c r="C104">
        <f>IF(VLOOKUP($A104,'RAW DATA'!$A$1:$AI$332,14,FALSE)=0,NA(),(VLOOKUP($A104,'RAW DATA'!$A$1:$AI$332,14,FALSE)))</f>
        <v>393</v>
      </c>
      <c r="D104">
        <f>IF(VLOOKUP($A104,'RAW DATA'!$A$1:$AI$332,15,FALSE)=0,NA(),(VLOOKUP($A104,'RAW DATA'!$A$1:$AI$332,15,FALSE)))</f>
        <v>160</v>
      </c>
      <c r="E104">
        <f>IFERROR(VLOOKUP($A104,'RAW DATA'!$A$1:$AI$332,16,FALSE),0)</f>
        <v>60</v>
      </c>
      <c r="F104">
        <f>IFERROR(VLOOKUP($A104,'RAW DATA'!$A$1:$AI$332,17,FALSE),0)</f>
        <v>4.0999999999999996</v>
      </c>
      <c r="G104">
        <f>IFERROR(VLOOKUP($A104,'RAW DATA'!$A$1:$AI$332,18,FALSE),0)</f>
        <v>3.6</v>
      </c>
      <c r="H104" s="22">
        <f>IFERROR(VLOOKUP($A104,'RAW DATA'!$A$1:$AI$332,23,FALSE),0)</f>
        <v>1600</v>
      </c>
      <c r="I104" s="22">
        <f t="shared" si="9"/>
        <v>135</v>
      </c>
      <c r="J104" s="22">
        <f>IFERROR(VLOOKUP($A104,'RAW DATA'!$A$1:$AI$332,24,FALSE),0)</f>
        <v>0</v>
      </c>
      <c r="K104">
        <f>IFERROR(VLOOKUP($A104,'RAW DATA'!$A$1:$AI$332,28,FALSE)*VLOOKUP($A104,'RAW DATA'!$A$1:$AI$332,29,FALSE)*VLOOKUP($A104,'RAW DATA'!$A$1:$AI$332,30,FALSE)/1000, PI()*(VLOOKUP($A104,'RAW DATA'!$A$1:$AI$332,31,FALSE)/2)^2*VLOOKUP($A104,'RAW DATA'!$A$1:$AI$332,29,FALSE)/1000)</f>
        <v>661.53834000000006</v>
      </c>
      <c r="L104">
        <f t="shared" si="6"/>
        <v>326.51168789400771</v>
      </c>
      <c r="M104" s="22" t="str">
        <f>VLOOKUP($A104,'RAW DATA'!$A$1:$AI$332,33,FALSE)</f>
        <v>x</v>
      </c>
      <c r="N104" s="22">
        <f>VLOOKUP($A104,'RAW DATA'!$A$1:$AI$332,34,FALSE)</f>
        <v>0</v>
      </c>
      <c r="O104" s="22">
        <f t="shared" si="7"/>
        <v>0.20363225750000025</v>
      </c>
      <c r="P104" s="22">
        <f t="shared" si="8"/>
        <v>0.18518518518518512</v>
      </c>
    </row>
    <row r="105" spans="1:16" x14ac:dyDescent="0.25">
      <c r="A105" s="2" t="s">
        <v>482</v>
      </c>
      <c r="B105" t="str">
        <f>VLOOKUP($A105,'RAW DATA'!$A$1:$AI$332,6,FALSE)</f>
        <v>NCA</v>
      </c>
      <c r="C105">
        <f>IF(VLOOKUP($A105,'RAW DATA'!$A$1:$AI$332,14,FALSE)=0,NA(),(VLOOKUP($A105,'RAW DATA'!$A$1:$AI$332,14,FALSE)))</f>
        <v>335</v>
      </c>
      <c r="D105">
        <f>IF(VLOOKUP($A105,'RAW DATA'!$A$1:$AI$332,15,FALSE)=0,NA(),(VLOOKUP($A105,'RAW DATA'!$A$1:$AI$332,15,FALSE)))</f>
        <v>141</v>
      </c>
      <c r="E105">
        <f>IFERROR(VLOOKUP($A105,'RAW DATA'!$A$1:$AI$332,16,FALSE),0)</f>
        <v>30</v>
      </c>
      <c r="F105">
        <f>IFERROR(VLOOKUP($A105,'RAW DATA'!$A$1:$AI$332,17,FALSE),0)</f>
        <v>4.0999999999999996</v>
      </c>
      <c r="G105">
        <f>IFERROR(VLOOKUP($A105,'RAW DATA'!$A$1:$AI$332,18,FALSE),0)</f>
        <v>3.6</v>
      </c>
      <c r="H105" s="22">
        <f>IFERROR(VLOOKUP($A105,'RAW DATA'!$A$1:$AI$332,23,FALSE),0)</f>
        <v>950</v>
      </c>
      <c r="I105" s="22">
        <f t="shared" si="9"/>
        <v>113.68421052631579</v>
      </c>
      <c r="J105" s="22">
        <f>IFERROR(VLOOKUP($A105,'RAW DATA'!$A$1:$AI$332,24,FALSE),0)</f>
        <v>0</v>
      </c>
      <c r="K105">
        <f>IFERROR(VLOOKUP($A105,'RAW DATA'!$A$1:$AI$332,28,FALSE)*VLOOKUP($A105,'RAW DATA'!$A$1:$AI$332,29,FALSE)*VLOOKUP($A105,'RAW DATA'!$A$1:$AI$332,30,FALSE)/1000, PI()*(VLOOKUP($A105,'RAW DATA'!$A$1:$AI$332,31,FALSE)/2)^2*VLOOKUP($A105,'RAW DATA'!$A$1:$AI$332,29,FALSE)/1000)</f>
        <v>377.82838500000003</v>
      </c>
      <c r="L105">
        <f t="shared" si="6"/>
        <v>285.84406118666811</v>
      </c>
      <c r="M105" s="22" t="str">
        <f>VLOOKUP($A105,'RAW DATA'!$A$1:$AI$332,33,FALSE)</f>
        <v>x</v>
      </c>
      <c r="N105" s="22">
        <f>VLOOKUP($A105,'RAW DATA'!$A$1:$AI$332,34,FALSE)</f>
        <v>0</v>
      </c>
      <c r="O105" s="22">
        <f t="shared" si="7"/>
        <v>0.17196767569444438</v>
      </c>
      <c r="P105" s="22">
        <f t="shared" si="8"/>
        <v>0.24027777777777781</v>
      </c>
    </row>
    <row r="106" spans="1:16" x14ac:dyDescent="0.25">
      <c r="A106" s="2" t="s">
        <v>488</v>
      </c>
      <c r="B106" t="str">
        <f>VLOOKUP($A106,'RAW DATA'!$A$1:$AI$332,6,FALSE)</f>
        <v>NCA</v>
      </c>
      <c r="C106">
        <f>IF(VLOOKUP($A106,'RAW DATA'!$A$1:$AI$332,14,FALSE)=0,NA(),(VLOOKUP($A106,'RAW DATA'!$A$1:$AI$332,14,FALSE)))</f>
        <v>263</v>
      </c>
      <c r="D106">
        <f>IF(VLOOKUP($A106,'RAW DATA'!$A$1:$AI$332,15,FALSE)=0,NA(),(VLOOKUP($A106,'RAW DATA'!$A$1:$AI$332,15,FALSE)))</f>
        <v>105</v>
      </c>
      <c r="E106">
        <f>IFERROR(VLOOKUP($A106,'RAW DATA'!$A$1:$AI$332,16,FALSE),0)</f>
        <v>6</v>
      </c>
      <c r="F106">
        <f>IFERROR(VLOOKUP($A106,'RAW DATA'!$A$1:$AI$332,17,FALSE),0)</f>
        <v>4.0999999999999996</v>
      </c>
      <c r="G106">
        <f>IFERROR(VLOOKUP($A106,'RAW DATA'!$A$1:$AI$332,18,FALSE),0)</f>
        <v>3.6</v>
      </c>
      <c r="H106" s="22">
        <f>IFERROR(VLOOKUP($A106,'RAW DATA'!$A$1:$AI$332,23,FALSE),0)</f>
        <v>222</v>
      </c>
      <c r="I106" s="22">
        <f t="shared" si="9"/>
        <v>97.297297297297305</v>
      </c>
      <c r="J106" s="22">
        <f>IFERROR(VLOOKUP($A106,'RAW DATA'!$A$1:$AI$332,24,FALSE),0)</f>
        <v>0</v>
      </c>
      <c r="K106">
        <f>IFERROR(VLOOKUP($A106,'RAW DATA'!$A$1:$AI$332,28,FALSE)*VLOOKUP($A106,'RAW DATA'!$A$1:$AI$332,29,FALSE)*VLOOKUP($A106,'RAW DATA'!$A$1:$AI$332,30,FALSE)/1000, PI()*(VLOOKUP($A106,'RAW DATA'!$A$1:$AI$332,31,FALSE)/2)^2*VLOOKUP($A106,'RAW DATA'!$A$1:$AI$332,29,FALSE)/1000)</f>
        <v>86.012567999999987</v>
      </c>
      <c r="L106">
        <f t="shared" si="6"/>
        <v>251.12609124750242</v>
      </c>
      <c r="M106" s="22" t="str">
        <f>VLOOKUP($A106,'RAW DATA'!$A$1:$AI$332,33,FALSE)</f>
        <v>x</v>
      </c>
      <c r="N106" s="22">
        <f>VLOOKUP($A106,'RAW DATA'!$A$1:$AI$332,34,FALSE)</f>
        <v>0</v>
      </c>
      <c r="O106" s="22">
        <f t="shared" si="7"/>
        <v>4.7282656666666423E-2</v>
      </c>
      <c r="P106" s="22">
        <f t="shared" si="8"/>
        <v>7.9166666666666607E-2</v>
      </c>
    </row>
    <row r="107" spans="1:16" x14ac:dyDescent="0.25">
      <c r="A107" s="2" t="s">
        <v>483</v>
      </c>
      <c r="B107" t="str">
        <f>VLOOKUP($A107,'RAW DATA'!$A$1:$AI$332,6,FALSE)</f>
        <v>NCA</v>
      </c>
      <c r="C107">
        <f>IF(VLOOKUP($A107,'RAW DATA'!$A$1:$AI$332,14,FALSE)=0,NA(),(VLOOKUP($A107,'RAW DATA'!$A$1:$AI$332,14,FALSE)))</f>
        <v>378</v>
      </c>
      <c r="D107">
        <f>IF(VLOOKUP($A107,'RAW DATA'!$A$1:$AI$332,15,FALSE)=0,NA(),(VLOOKUP($A107,'RAW DATA'!$A$1:$AI$332,15,FALSE)))</f>
        <v>153</v>
      </c>
      <c r="E107">
        <f>IFERROR(VLOOKUP($A107,'RAW DATA'!$A$1:$AI$332,16,FALSE),0)</f>
        <v>43</v>
      </c>
      <c r="F107">
        <f>IFERROR(VLOOKUP($A107,'RAW DATA'!$A$1:$AI$332,17,FALSE),0)</f>
        <v>4.0999999999999996</v>
      </c>
      <c r="G107">
        <f>IFERROR(VLOOKUP($A107,'RAW DATA'!$A$1:$AI$332,18,FALSE),0)</f>
        <v>3.6</v>
      </c>
      <c r="H107" s="22">
        <f>IFERROR(VLOOKUP($A107,'RAW DATA'!$A$1:$AI$332,23,FALSE),0)</f>
        <v>1270</v>
      </c>
      <c r="I107" s="22">
        <f t="shared" si="9"/>
        <v>121.88976377952757</v>
      </c>
      <c r="J107" s="22">
        <f>IFERROR(VLOOKUP($A107,'RAW DATA'!$A$1:$AI$332,24,FALSE),0)</f>
        <v>0</v>
      </c>
      <c r="K107">
        <f>IFERROR(VLOOKUP($A107,'RAW DATA'!$A$1:$AI$332,28,FALSE)*VLOOKUP($A107,'RAW DATA'!$A$1:$AI$332,29,FALSE)*VLOOKUP($A107,'RAW DATA'!$A$1:$AI$332,30,FALSE)/1000, PI()*(VLOOKUP($A107,'RAW DATA'!$A$1:$AI$332,31,FALSE)/2)^2*VLOOKUP($A107,'RAW DATA'!$A$1:$AI$332,29,FALSE)/1000)</f>
        <v>496.92217299999993</v>
      </c>
      <c r="L107">
        <f t="shared" si="6"/>
        <v>311.51759452681949</v>
      </c>
      <c r="M107" s="22" t="str">
        <f>VLOOKUP($A107,'RAW DATA'!$A$1:$AI$332,33,FALSE)</f>
        <v>x</v>
      </c>
      <c r="N107" s="22">
        <f>VLOOKUP($A107,'RAW DATA'!$A$1:$AI$332,34,FALSE)</f>
        <v>0</v>
      </c>
      <c r="O107" s="22">
        <f t="shared" si="7"/>
        <v>0.21341460848837168</v>
      </c>
      <c r="P107" s="22">
        <f t="shared" si="8"/>
        <v>0.25523255813953472</v>
      </c>
    </row>
    <row r="108" spans="1:16" x14ac:dyDescent="0.25">
      <c r="A108" s="2" t="s">
        <v>484</v>
      </c>
      <c r="B108" t="str">
        <f>VLOOKUP($A108,'RAW DATA'!$A$1:$AI$332,6,FALSE)</f>
        <v>NCA</v>
      </c>
      <c r="C108">
        <f>IF(VLOOKUP($A108,'RAW DATA'!$A$1:$AI$332,14,FALSE)=0,NA(),(VLOOKUP($A108,'RAW DATA'!$A$1:$AI$332,14,FALSE)))</f>
        <v>165</v>
      </c>
      <c r="D108">
        <f>IF(VLOOKUP($A108,'RAW DATA'!$A$1:$AI$332,15,FALSE)=0,NA(),(VLOOKUP($A108,'RAW DATA'!$A$1:$AI$332,15,FALSE)))</f>
        <v>70</v>
      </c>
      <c r="E108">
        <f>IFERROR(VLOOKUP($A108,'RAW DATA'!$A$1:$AI$332,16,FALSE),0)</f>
        <v>5</v>
      </c>
      <c r="F108">
        <f>IFERROR(VLOOKUP($A108,'RAW DATA'!$A$1:$AI$332,17,FALSE),0)</f>
        <v>4.0999999999999996</v>
      </c>
      <c r="G108">
        <f>IFERROR(VLOOKUP($A108,'RAW DATA'!$A$1:$AI$332,18,FALSE),0)</f>
        <v>3.6</v>
      </c>
      <c r="H108" s="22">
        <f>IFERROR(VLOOKUP($A108,'RAW DATA'!$A$1:$AI$332,23,FALSE),0)</f>
        <v>275</v>
      </c>
      <c r="I108" s="22">
        <f t="shared" si="9"/>
        <v>65.454545454545453</v>
      </c>
      <c r="J108" s="22">
        <f>IFERROR(VLOOKUP($A108,'RAW DATA'!$A$1:$AI$332,24,FALSE),0)</f>
        <v>0</v>
      </c>
      <c r="K108">
        <f>IFERROR(VLOOKUP($A108,'RAW DATA'!$A$1:$AI$332,28,FALSE)*VLOOKUP($A108,'RAW DATA'!$A$1:$AI$332,29,FALSE)*VLOOKUP($A108,'RAW DATA'!$A$1:$AI$332,30,FALSE)/1000, PI()*(VLOOKUP($A108,'RAW DATA'!$A$1:$AI$332,31,FALSE)/2)^2*VLOOKUP($A108,'RAW DATA'!$A$1:$AI$332,29,FALSE)/1000)</f>
        <v>112.22011200000001</v>
      </c>
      <c r="L108">
        <f t="shared" si="6"/>
        <v>160.39905574145212</v>
      </c>
      <c r="M108" s="22" t="str">
        <f>VLOOKUP($A108,'RAW DATA'!$A$1:$AI$332,33,FALSE)</f>
        <v>x</v>
      </c>
      <c r="N108" s="22">
        <f>VLOOKUP($A108,'RAW DATA'!$A$1:$AI$332,34,FALSE)</f>
        <v>0</v>
      </c>
      <c r="O108" s="22">
        <f t="shared" si="7"/>
        <v>2.8684359999999964E-2</v>
      </c>
      <c r="P108" s="22">
        <f t="shared" si="8"/>
        <v>6.944444444444442E-2</v>
      </c>
    </row>
    <row r="109" spans="1:16" x14ac:dyDescent="0.25">
      <c r="A109" s="2" t="s">
        <v>220</v>
      </c>
      <c r="B109" t="str">
        <f>VLOOKUP($A109,'RAW DATA'!$A$1:$AI$332,6,FALSE)</f>
        <v>NMC</v>
      </c>
      <c r="C109">
        <f>IF(VLOOKUP($A109,'RAW DATA'!$A$1:$AI$332,14,FALSE)=0,NA(),(VLOOKUP($A109,'RAW DATA'!$A$1:$AI$332,14,FALSE)))</f>
        <v>512</v>
      </c>
      <c r="D109">
        <f>IF(VLOOKUP($A109,'RAW DATA'!$A$1:$AI$332,15,FALSE)=0,NA(),(VLOOKUP($A109,'RAW DATA'!$A$1:$AI$332,15,FALSE)))</f>
        <v>246</v>
      </c>
      <c r="E109">
        <f>IFERROR(VLOOKUP($A109,'RAW DATA'!$A$1:$AI$332,16,FALSE),0)</f>
        <v>16.8</v>
      </c>
      <c r="F109">
        <f>IFERROR(VLOOKUP($A109,'RAW DATA'!$A$1:$AI$332,17,FALSE),0)</f>
        <v>4.2</v>
      </c>
      <c r="G109">
        <f>IFERROR(VLOOKUP($A109,'RAW DATA'!$A$1:$AI$332,18,FALSE),0)</f>
        <v>3.7</v>
      </c>
      <c r="H109" s="22">
        <f>IFERROR(VLOOKUP($A109,'RAW DATA'!$A$1:$AI$332,23,FALSE),0)</f>
        <v>240</v>
      </c>
      <c r="I109" s="22">
        <f t="shared" si="9"/>
        <v>259</v>
      </c>
      <c r="J109" s="22">
        <f>IFERROR(VLOOKUP($A109,'RAW DATA'!$A$1:$AI$332,24,FALSE),0)</f>
        <v>0</v>
      </c>
      <c r="K109">
        <f>IFERROR(VLOOKUP($A109,'RAW DATA'!$A$1:$AI$332,28,FALSE)*VLOOKUP($A109,'RAW DATA'!$A$1:$AI$332,29,FALSE)*VLOOKUP($A109,'RAW DATA'!$A$1:$AI$332,30,FALSE)/1000, PI()*(VLOOKUP($A109,'RAW DATA'!$A$1:$AI$332,31,FALSE)/2)^2*VLOOKUP($A109,'RAW DATA'!$A$1:$AI$332,29,FALSE)/1000)</f>
        <v>118.404</v>
      </c>
      <c r="L109">
        <f t="shared" si="6"/>
        <v>524.982264112699</v>
      </c>
      <c r="M109" s="22" t="str">
        <f>VLOOKUP($A109,'RAW DATA'!$A$1:$AI$332,33,FALSE)</f>
        <v>x</v>
      </c>
      <c r="N109" s="22">
        <f>VLOOKUP($A109,'RAW DATA'!$A$1:$AI$332,34,FALSE)</f>
        <v>0</v>
      </c>
      <c r="O109" s="22">
        <f t="shared" si="7"/>
        <v>-2.4728957528957762E-2</v>
      </c>
      <c r="P109" s="22">
        <f t="shared" si="8"/>
        <v>-5.0193050193050204E-2</v>
      </c>
    </row>
    <row r="110" spans="1:16" x14ac:dyDescent="0.25">
      <c r="A110" s="2" t="s">
        <v>221</v>
      </c>
      <c r="B110" t="str">
        <f>VLOOKUP($A110,'RAW DATA'!$A$1:$AI$332,6,FALSE)</f>
        <v>NMC / LTO</v>
      </c>
      <c r="C110">
        <f>IF(VLOOKUP($A110,'RAW DATA'!$A$1:$AI$332,14,FALSE)=0,NA(),(VLOOKUP($A110,'RAW DATA'!$A$1:$AI$332,14,FALSE)))</f>
        <v>198</v>
      </c>
      <c r="D110">
        <f>IF(VLOOKUP($A110,'RAW DATA'!$A$1:$AI$332,15,FALSE)=0,NA(),(VLOOKUP($A110,'RAW DATA'!$A$1:$AI$332,15,FALSE)))</f>
        <v>90</v>
      </c>
      <c r="E110">
        <f>IFERROR(VLOOKUP($A110,'RAW DATA'!$A$1:$AI$332,16,FALSE),0)</f>
        <v>42</v>
      </c>
      <c r="F110">
        <f>IFERROR(VLOOKUP($A110,'RAW DATA'!$A$1:$AI$332,17,FALSE),0)</f>
        <v>2.7</v>
      </c>
      <c r="G110">
        <f>IFERROR(VLOOKUP($A110,'RAW DATA'!$A$1:$AI$332,18,FALSE),0)</f>
        <v>2.2000000000000002</v>
      </c>
      <c r="H110" s="22">
        <f>IFERROR(VLOOKUP($A110,'RAW DATA'!$A$1:$AI$332,23,FALSE),0)</f>
        <v>980</v>
      </c>
      <c r="I110" s="22">
        <f t="shared" si="9"/>
        <v>94.285714285714292</v>
      </c>
      <c r="J110" s="22">
        <f>IFERROR(VLOOKUP($A110,'RAW DATA'!$A$1:$AI$332,24,FALSE),0)</f>
        <v>0</v>
      </c>
      <c r="K110">
        <f>IFERROR(VLOOKUP($A110,'RAW DATA'!$A$1:$AI$332,28,FALSE)*VLOOKUP($A110,'RAW DATA'!$A$1:$AI$332,29,FALSE)*VLOOKUP($A110,'RAW DATA'!$A$1:$AI$332,30,FALSE)/1000, PI()*(VLOOKUP($A110,'RAW DATA'!$A$1:$AI$332,31,FALSE)/2)^2*VLOOKUP($A110,'RAW DATA'!$A$1:$AI$332,29,FALSE)/1000)</f>
        <v>465</v>
      </c>
      <c r="L110">
        <f t="shared" si="6"/>
        <v>198.70967741935485</v>
      </c>
      <c r="M110" s="22" t="str">
        <f>VLOOKUP($A110,'RAW DATA'!$A$1:$AI$332,33,FALSE)</f>
        <v>x</v>
      </c>
      <c r="N110" s="22">
        <f>VLOOKUP($A110,'RAW DATA'!$A$1:$AI$332,34,FALSE)</f>
        <v>0</v>
      </c>
      <c r="O110" s="22">
        <f t="shared" si="7"/>
        <v>-3.5714285714285587E-3</v>
      </c>
      <c r="P110" s="22">
        <f t="shared" si="8"/>
        <v>-4.5454545454545525E-2</v>
      </c>
    </row>
    <row r="111" spans="1:16" x14ac:dyDescent="0.25">
      <c r="A111" s="2" t="s">
        <v>222</v>
      </c>
      <c r="B111" t="str">
        <f>VLOOKUP($A111,'RAW DATA'!$A$1:$AI$332,6,FALSE)</f>
        <v>LFP</v>
      </c>
      <c r="C111">
        <f>IF(VLOOKUP($A111,'RAW DATA'!$A$1:$AI$332,14,FALSE)=0,NA(),(VLOOKUP($A111,'RAW DATA'!$A$1:$AI$332,14,FALSE)))</f>
        <v>275</v>
      </c>
      <c r="D111">
        <f>IF(VLOOKUP($A111,'RAW DATA'!$A$1:$AI$332,15,FALSE)=0,NA(),(VLOOKUP($A111,'RAW DATA'!$A$1:$AI$332,15,FALSE)))</f>
        <v>128</v>
      </c>
      <c r="E111">
        <f>IFERROR(VLOOKUP($A111,'RAW DATA'!$A$1:$AI$332,16,FALSE),0)</f>
        <v>40</v>
      </c>
      <c r="F111">
        <f>IFERROR(VLOOKUP($A111,'RAW DATA'!$A$1:$AI$332,17,FALSE),0)</f>
        <v>3.65</v>
      </c>
      <c r="G111">
        <f>IFERROR(VLOOKUP($A111,'RAW DATA'!$A$1:$AI$332,18,FALSE),0)</f>
        <v>3.2</v>
      </c>
      <c r="H111" s="22">
        <f>IFERROR(VLOOKUP($A111,'RAW DATA'!$A$1:$AI$332,23,FALSE),0)</f>
        <v>980</v>
      </c>
      <c r="I111" s="22">
        <f t="shared" si="9"/>
        <v>130.61224489795919</v>
      </c>
      <c r="J111" s="22">
        <f>IFERROR(VLOOKUP($A111,'RAW DATA'!$A$1:$AI$332,24,FALSE),0)</f>
        <v>0</v>
      </c>
      <c r="K111">
        <f>IFERROR(VLOOKUP($A111,'RAW DATA'!$A$1:$AI$332,28,FALSE)*VLOOKUP($A111,'RAW DATA'!$A$1:$AI$332,29,FALSE)*VLOOKUP($A111,'RAW DATA'!$A$1:$AI$332,30,FALSE)/1000, PI()*(VLOOKUP($A111,'RAW DATA'!$A$1:$AI$332,31,FALSE)/2)^2*VLOOKUP($A111,'RAW DATA'!$A$1:$AI$332,29,FALSE)/1000)</f>
        <v>472.75</v>
      </c>
      <c r="L111">
        <f t="shared" si="6"/>
        <v>270.75621364357482</v>
      </c>
      <c r="M111" s="22" t="str">
        <f>VLOOKUP($A111,'RAW DATA'!$A$1:$AI$332,33,FALSE)</f>
        <v>x</v>
      </c>
      <c r="N111" s="22">
        <f>VLOOKUP($A111,'RAW DATA'!$A$1:$AI$332,34,FALSE)</f>
        <v>0</v>
      </c>
      <c r="O111" s="22">
        <f t="shared" si="7"/>
        <v>1.5673828124999956E-2</v>
      </c>
      <c r="P111" s="22">
        <f t="shared" si="8"/>
        <v>-2.0000000000000018E-2</v>
      </c>
    </row>
    <row r="112" spans="1:16" x14ac:dyDescent="0.25">
      <c r="A112" s="2" t="s">
        <v>223</v>
      </c>
      <c r="B112" t="str">
        <f>VLOOKUP($A112,'RAW DATA'!$A$1:$AI$332,6,FALSE)</f>
        <v>NMC</v>
      </c>
      <c r="C112">
        <f>IF(VLOOKUP($A112,'RAW DATA'!$A$1:$AI$332,14,FALSE)=0,NA(),(VLOOKUP($A112,'RAW DATA'!$A$1:$AI$332,14,FALSE)))</f>
        <v>384.6</v>
      </c>
      <c r="D112">
        <f>IF(VLOOKUP($A112,'RAW DATA'!$A$1:$AI$332,15,FALSE)=0,NA(),(VLOOKUP($A112,'RAW DATA'!$A$1:$AI$332,15,FALSE)))</f>
        <v>202</v>
      </c>
      <c r="E112">
        <f>IFERROR(VLOOKUP($A112,'RAW DATA'!$A$1:$AI$332,16,FALSE),0)</f>
        <v>49</v>
      </c>
      <c r="F112">
        <f>IFERROR(VLOOKUP($A112,'RAW DATA'!$A$1:$AI$332,17,FALSE),0)</f>
        <v>4.2</v>
      </c>
      <c r="G112">
        <f>IFERROR(VLOOKUP($A112,'RAW DATA'!$A$1:$AI$332,18,FALSE),0)</f>
        <v>3.65</v>
      </c>
      <c r="H112" s="22">
        <f>IFERROR(VLOOKUP($A112,'RAW DATA'!$A$1:$AI$332,23,FALSE),0)</f>
        <v>885</v>
      </c>
      <c r="I112" s="22">
        <f t="shared" si="9"/>
        <v>202.09039548022599</v>
      </c>
      <c r="J112" s="22">
        <f>IFERROR(VLOOKUP($A112,'RAW DATA'!$A$1:$AI$332,24,FALSE),0)</f>
        <v>0</v>
      </c>
      <c r="K112">
        <f>IFERROR(VLOOKUP($A112,'RAW DATA'!$A$1:$AI$332,28,FALSE)*VLOOKUP($A112,'RAW DATA'!$A$1:$AI$332,29,FALSE)*VLOOKUP($A112,'RAW DATA'!$A$1:$AI$332,30,FALSE)/1000, PI()*(VLOOKUP($A112,'RAW DATA'!$A$1:$AI$332,31,FALSE)/2)^2*VLOOKUP($A112,'RAW DATA'!$A$1:$AI$332,29,FALSE)/1000)</f>
        <v>472.75</v>
      </c>
      <c r="L112">
        <f t="shared" si="6"/>
        <v>378.31835007932307</v>
      </c>
      <c r="M112" s="22" t="str">
        <f>VLOOKUP($A112,'RAW DATA'!$A$1:$AI$332,33,FALSE)</f>
        <v>x</v>
      </c>
      <c r="N112" s="22">
        <f>VLOOKUP($A112,'RAW DATA'!$A$1:$AI$332,34,FALSE)</f>
        <v>0</v>
      </c>
      <c r="O112" s="22">
        <f t="shared" si="7"/>
        <v>1.6604137545429332E-2</v>
      </c>
      <c r="P112" s="22">
        <f t="shared" si="8"/>
        <v>-4.4730220855471181E-4</v>
      </c>
    </row>
    <row r="113" spans="1:16" x14ac:dyDescent="0.25">
      <c r="A113" s="2" t="s">
        <v>224</v>
      </c>
      <c r="B113" t="str">
        <f>VLOOKUP($A113,'RAW DATA'!$A$1:$AI$332,6,FALSE)</f>
        <v>NMC</v>
      </c>
      <c r="C113">
        <f>IF(VLOOKUP($A113,'RAW DATA'!$A$1:$AI$332,14,FALSE)=0,NA(),(VLOOKUP($A113,'RAW DATA'!$A$1:$AI$332,14,FALSE)))</f>
        <v>348.3</v>
      </c>
      <c r="D113">
        <f>IF(VLOOKUP($A113,'RAW DATA'!$A$1:$AI$332,15,FALSE)=0,NA(),(VLOOKUP($A113,'RAW DATA'!$A$1:$AI$332,15,FALSE)))</f>
        <v>175</v>
      </c>
      <c r="E113">
        <f>IFERROR(VLOOKUP($A113,'RAW DATA'!$A$1:$AI$332,16,FALSE),0)</f>
        <v>45</v>
      </c>
      <c r="F113">
        <f>IFERROR(VLOOKUP($A113,'RAW DATA'!$A$1:$AI$332,17,FALSE),0)</f>
        <v>4.2</v>
      </c>
      <c r="G113">
        <f>IFERROR(VLOOKUP($A113,'RAW DATA'!$A$1:$AI$332,18,FALSE),0)</f>
        <v>3.6</v>
      </c>
      <c r="H113" s="22">
        <f>IFERROR(VLOOKUP($A113,'RAW DATA'!$A$1:$AI$332,23,FALSE),0)</f>
        <v>928</v>
      </c>
      <c r="I113" s="22">
        <f t="shared" si="9"/>
        <v>174.56896551724137</v>
      </c>
      <c r="J113" s="22">
        <f>IFERROR(VLOOKUP($A113,'RAW DATA'!$A$1:$AI$332,24,FALSE),0)</f>
        <v>0</v>
      </c>
      <c r="K113">
        <f>IFERROR(VLOOKUP($A113,'RAW DATA'!$A$1:$AI$332,28,FALSE)*VLOOKUP($A113,'RAW DATA'!$A$1:$AI$332,29,FALSE)*VLOOKUP($A113,'RAW DATA'!$A$1:$AI$332,30,FALSE)/1000, PI()*(VLOOKUP($A113,'RAW DATA'!$A$1:$AI$332,31,FALSE)/2)^2*VLOOKUP($A113,'RAW DATA'!$A$1:$AI$332,29,FALSE)/1000)</f>
        <v>472.75</v>
      </c>
      <c r="L113">
        <f t="shared" si="6"/>
        <v>342.6758328926494</v>
      </c>
      <c r="M113" s="22" t="str">
        <f>VLOOKUP($A113,'RAW DATA'!$A$1:$AI$332,33,FALSE)</f>
        <v>x</v>
      </c>
      <c r="N113" s="22">
        <f>VLOOKUP($A113,'RAW DATA'!$A$1:$AI$332,34,FALSE)</f>
        <v>0</v>
      </c>
      <c r="O113" s="22">
        <f t="shared" si="7"/>
        <v>1.6412499999999941E-2</v>
      </c>
      <c r="P113" s="22">
        <f t="shared" si="8"/>
        <v>2.4691358024691024E-3</v>
      </c>
    </row>
    <row r="114" spans="1:16" x14ac:dyDescent="0.25">
      <c r="A114" s="2" t="s">
        <v>225</v>
      </c>
      <c r="B114" t="str">
        <f>VLOOKUP($A114,'RAW DATA'!$A$1:$AI$332,6,FALSE)</f>
        <v>NMC</v>
      </c>
      <c r="C114">
        <f>IF(VLOOKUP($A114,'RAW DATA'!$A$1:$AI$332,14,FALSE)=0,NA(),(VLOOKUP($A114,'RAW DATA'!$A$1:$AI$332,14,FALSE)))</f>
        <v>333</v>
      </c>
      <c r="D114">
        <f>IF(VLOOKUP($A114,'RAW DATA'!$A$1:$AI$332,15,FALSE)=0,NA(),(VLOOKUP($A114,'RAW DATA'!$A$1:$AI$332,15,FALSE)))</f>
        <v>152</v>
      </c>
      <c r="E114">
        <f>IFERROR(VLOOKUP($A114,'RAW DATA'!$A$1:$AI$332,16,FALSE),0)</f>
        <v>5.5</v>
      </c>
      <c r="F114">
        <f>IFERROR(VLOOKUP($A114,'RAW DATA'!$A$1:$AI$332,17,FALSE),0)</f>
        <v>4.2</v>
      </c>
      <c r="G114">
        <f>IFERROR(VLOOKUP($A114,'RAW DATA'!$A$1:$AI$332,18,FALSE),0)</f>
        <v>3.7</v>
      </c>
      <c r="H114" s="22">
        <f>IFERROR(VLOOKUP($A114,'RAW DATA'!$A$1:$AI$332,23,FALSE),0)</f>
        <v>141</v>
      </c>
      <c r="I114" s="22">
        <f t="shared" si="9"/>
        <v>144.3262411347518</v>
      </c>
      <c r="J114" s="22">
        <f>IFERROR(VLOOKUP($A114,'RAW DATA'!$A$1:$AI$332,24,FALSE),0)</f>
        <v>0</v>
      </c>
      <c r="K114">
        <f>IFERROR(VLOOKUP($A114,'RAW DATA'!$A$1:$AI$332,28,FALSE)*VLOOKUP($A114,'RAW DATA'!$A$1:$AI$332,29,FALSE)*VLOOKUP($A114,'RAW DATA'!$A$1:$AI$332,30,FALSE)/1000, PI()*(VLOOKUP($A114,'RAW DATA'!$A$1:$AI$332,31,FALSE)/2)^2*VLOOKUP($A114,'RAW DATA'!$A$1:$AI$332,29,FALSE)/1000)</f>
        <v>66.630200000000016</v>
      </c>
      <c r="L114">
        <f t="shared" si="6"/>
        <v>305.41706313353399</v>
      </c>
      <c r="M114" s="22" t="str">
        <f>VLOOKUP($A114,'RAW DATA'!$A$1:$AI$332,33,FALSE)</f>
        <v>x</v>
      </c>
      <c r="N114" s="22">
        <f>VLOOKUP($A114,'RAW DATA'!$A$1:$AI$332,34,FALSE)</f>
        <v>0</v>
      </c>
      <c r="O114" s="22">
        <f t="shared" si="7"/>
        <v>9.0312363636363857E-2</v>
      </c>
      <c r="P114" s="22">
        <f t="shared" si="8"/>
        <v>5.316953316953299E-2</v>
      </c>
    </row>
    <row r="115" spans="1:16" x14ac:dyDescent="0.25">
      <c r="A115" s="2" t="s">
        <v>226</v>
      </c>
      <c r="B115" t="str">
        <f>VLOOKUP($A115,'RAW DATA'!$A$1:$AI$332,6,FALSE)</f>
        <v>NMC</v>
      </c>
      <c r="C115">
        <f>IF(VLOOKUP($A115,'RAW DATA'!$A$1:$AI$332,14,FALSE)=0,NA(),(VLOOKUP($A115,'RAW DATA'!$A$1:$AI$332,14,FALSE)))</f>
        <v>388</v>
      </c>
      <c r="D115">
        <f>IF(VLOOKUP($A115,'RAW DATA'!$A$1:$AI$332,15,FALSE)=0,NA(),(VLOOKUP($A115,'RAW DATA'!$A$1:$AI$332,15,FALSE)))</f>
        <v>181</v>
      </c>
      <c r="E115">
        <f>IFERROR(VLOOKUP($A115,'RAW DATA'!$A$1:$AI$332,16,FALSE),0)</f>
        <v>10.3</v>
      </c>
      <c r="F115">
        <f>IFERROR(VLOOKUP($A115,'RAW DATA'!$A$1:$AI$332,17,FALSE),0)</f>
        <v>4.2</v>
      </c>
      <c r="G115">
        <f>IFERROR(VLOOKUP($A115,'RAW DATA'!$A$1:$AI$332,18,FALSE),0)</f>
        <v>3.7</v>
      </c>
      <c r="H115" s="22">
        <f>IFERROR(VLOOKUP($A115,'RAW DATA'!$A$1:$AI$332,23,FALSE),0)</f>
        <v>218</v>
      </c>
      <c r="I115" s="22">
        <f t="shared" si="9"/>
        <v>174.81651376146792</v>
      </c>
      <c r="J115" s="22">
        <f>IFERROR(VLOOKUP($A115,'RAW DATA'!$A$1:$AI$332,24,FALSE),0)</f>
        <v>0</v>
      </c>
      <c r="K115">
        <f>IFERROR(VLOOKUP($A115,'RAW DATA'!$A$1:$AI$332,28,FALSE)*VLOOKUP($A115,'RAW DATA'!$A$1:$AI$332,29,FALSE)*VLOOKUP($A115,'RAW DATA'!$A$1:$AI$332,30,FALSE)/1000, PI()*(VLOOKUP($A115,'RAW DATA'!$A$1:$AI$332,31,FALSE)/2)^2*VLOOKUP($A115,'RAW DATA'!$A$1:$AI$332,29,FALSE)/1000)</f>
        <v>104.468</v>
      </c>
      <c r="L115">
        <f t="shared" si="6"/>
        <v>364.80070452195895</v>
      </c>
      <c r="M115" s="22" t="str">
        <f>VLOOKUP($A115,'RAW DATA'!$A$1:$AI$332,33,FALSE)</f>
        <v>x</v>
      </c>
      <c r="N115" s="22">
        <f>VLOOKUP($A115,'RAW DATA'!$A$1:$AI$332,34,FALSE)</f>
        <v>0</v>
      </c>
      <c r="O115" s="22">
        <f t="shared" si="7"/>
        <v>6.359443715560209E-2</v>
      </c>
      <c r="P115" s="22">
        <f t="shared" si="8"/>
        <v>3.5371293623720712E-2</v>
      </c>
    </row>
    <row r="116" spans="1:16" x14ac:dyDescent="0.25">
      <c r="A116" s="2" t="s">
        <v>227</v>
      </c>
      <c r="B116" t="str">
        <f>VLOOKUP($A116,'RAW DATA'!$A$1:$AI$332,6,FALSE)</f>
        <v>NCA</v>
      </c>
      <c r="C116">
        <f>IF(VLOOKUP($A116,'RAW DATA'!$A$1:$AI$332,14,FALSE)=0,NA(),(VLOOKUP($A116,'RAW DATA'!$A$1:$AI$332,14,FALSE)))</f>
        <v>521</v>
      </c>
      <c r="D116">
        <f>IF(VLOOKUP($A116,'RAW DATA'!$A$1:$AI$332,15,FALSE)=0,NA(),(VLOOKUP($A116,'RAW DATA'!$A$1:$AI$332,15,FALSE)))</f>
        <v>235</v>
      </c>
      <c r="E116">
        <f>IFERROR(VLOOKUP($A116,'RAW DATA'!$A$1:$AI$332,16,FALSE),0)</f>
        <v>14.5</v>
      </c>
      <c r="F116">
        <f>IFERROR(VLOOKUP($A116,'RAW DATA'!$A$1:$AI$332,17,FALSE),0)</f>
        <v>4.2</v>
      </c>
      <c r="G116">
        <f>IFERROR(VLOOKUP($A116,'RAW DATA'!$A$1:$AI$332,18,FALSE),0)</f>
        <v>3.7</v>
      </c>
      <c r="H116" s="22">
        <f>IFERROR(VLOOKUP($A116,'RAW DATA'!$A$1:$AI$332,23,FALSE),0)</f>
        <v>235</v>
      </c>
      <c r="I116" s="22">
        <f t="shared" si="9"/>
        <v>228.29787234042556</v>
      </c>
      <c r="J116" s="22">
        <f>IFERROR(VLOOKUP($A116,'RAW DATA'!$A$1:$AI$332,24,FALSE),0)</f>
        <v>0</v>
      </c>
      <c r="K116">
        <f>IFERROR(VLOOKUP($A116,'RAW DATA'!$A$1:$AI$332,28,FALSE)*VLOOKUP($A116,'RAW DATA'!$A$1:$AI$332,29,FALSE)*VLOOKUP($A116,'RAW DATA'!$A$1:$AI$332,30,FALSE)/1000, PI()*(VLOOKUP($A116,'RAW DATA'!$A$1:$AI$332,31,FALSE)/2)^2*VLOOKUP($A116,'RAW DATA'!$A$1:$AI$332,29,FALSE)/1000)</f>
        <v>106.821</v>
      </c>
      <c r="L116">
        <f t="shared" si="6"/>
        <v>502.24206850712881</v>
      </c>
      <c r="M116" s="22" t="str">
        <f>VLOOKUP($A116,'RAW DATA'!$A$1:$AI$332,33,FALSE)</f>
        <v>x</v>
      </c>
      <c r="N116" s="22">
        <f>VLOOKUP($A116,'RAW DATA'!$A$1:$AI$332,34,FALSE)</f>
        <v>0</v>
      </c>
      <c r="O116" s="22">
        <f t="shared" si="7"/>
        <v>3.7348387698042718E-2</v>
      </c>
      <c r="P116" s="22">
        <f t="shared" si="8"/>
        <v>2.9356943150046444E-2</v>
      </c>
    </row>
    <row r="117" spans="1:16" x14ac:dyDescent="0.25">
      <c r="A117" s="2" t="s">
        <v>228</v>
      </c>
      <c r="B117" t="str">
        <f>VLOOKUP($A117,'RAW DATA'!$A$1:$AI$332,6,FALSE)</f>
        <v>NMC</v>
      </c>
      <c r="C117">
        <f>IF(VLOOKUP($A117,'RAW DATA'!$A$1:$AI$332,14,FALSE)=0,NA(),(VLOOKUP($A117,'RAW DATA'!$A$1:$AI$332,14,FALSE)))</f>
        <v>440</v>
      </c>
      <c r="D117">
        <f>IF(VLOOKUP($A117,'RAW DATA'!$A$1:$AI$332,15,FALSE)=0,NA(),(VLOOKUP($A117,'RAW DATA'!$A$1:$AI$332,15,FALSE)))</f>
        <v>202</v>
      </c>
      <c r="E117">
        <f>IFERROR(VLOOKUP($A117,'RAW DATA'!$A$1:$AI$332,16,FALSE),0)</f>
        <v>11.7</v>
      </c>
      <c r="F117">
        <f>IFERROR(VLOOKUP($A117,'RAW DATA'!$A$1:$AI$332,17,FALSE),0)</f>
        <v>4.2</v>
      </c>
      <c r="G117">
        <f>IFERROR(VLOOKUP($A117,'RAW DATA'!$A$1:$AI$332,18,FALSE),0)</f>
        <v>3.7</v>
      </c>
      <c r="H117" s="22">
        <f>IFERROR(VLOOKUP($A117,'RAW DATA'!$A$1:$AI$332,23,FALSE),0)</f>
        <v>221</v>
      </c>
      <c r="I117" s="22">
        <f t="shared" si="9"/>
        <v>195.88235294117646</v>
      </c>
      <c r="J117" s="22">
        <f>IFERROR(VLOOKUP($A117,'RAW DATA'!$A$1:$AI$332,24,FALSE),0)</f>
        <v>0</v>
      </c>
      <c r="K117">
        <f>IFERROR(VLOOKUP($A117,'RAW DATA'!$A$1:$AI$332,28,FALSE)*VLOOKUP($A117,'RAW DATA'!$A$1:$AI$332,29,FALSE)*VLOOKUP($A117,'RAW DATA'!$A$1:$AI$332,30,FALSE)/1000, PI()*(VLOOKUP($A117,'RAW DATA'!$A$1:$AI$332,31,FALSE)/2)^2*VLOOKUP($A117,'RAW DATA'!$A$1:$AI$332,29,FALSE)/1000)</f>
        <v>103.194</v>
      </c>
      <c r="L117">
        <f t="shared" si="6"/>
        <v>419.50113378684802</v>
      </c>
      <c r="M117" s="22" t="str">
        <f>VLOOKUP($A117,'RAW DATA'!$A$1:$AI$332,33,FALSE)</f>
        <v>x</v>
      </c>
      <c r="N117" s="22">
        <f>VLOOKUP($A117,'RAW DATA'!$A$1:$AI$332,34,FALSE)</f>
        <v>0</v>
      </c>
      <c r="O117" s="22">
        <f t="shared" si="7"/>
        <v>4.8864864864865076E-2</v>
      </c>
      <c r="P117" s="22">
        <f t="shared" si="8"/>
        <v>3.1231231231231282E-2</v>
      </c>
    </row>
    <row r="118" spans="1:16" x14ac:dyDescent="0.25">
      <c r="A118" s="2" t="s">
        <v>229</v>
      </c>
      <c r="B118" t="str">
        <f>VLOOKUP($A118,'RAW DATA'!$A$1:$AI$332,6,FALSE)</f>
        <v>LFP</v>
      </c>
      <c r="C118">
        <f>IF(VLOOKUP($A118,'RAW DATA'!$A$1:$AI$332,14,FALSE)=0,NA(),(VLOOKUP($A118,'RAW DATA'!$A$1:$AI$332,14,FALSE)))</f>
        <v>266</v>
      </c>
      <c r="D118">
        <f>IF(VLOOKUP($A118,'RAW DATA'!$A$1:$AI$332,15,FALSE)=0,NA(),(VLOOKUP($A118,'RAW DATA'!$A$1:$AI$332,15,FALSE)))</f>
        <v>135</v>
      </c>
      <c r="E118">
        <f>IFERROR(VLOOKUP($A118,'RAW DATA'!$A$1:$AI$332,16,FALSE),0)</f>
        <v>7.5</v>
      </c>
      <c r="F118">
        <f>IFERROR(VLOOKUP($A118,'RAW DATA'!$A$1:$AI$332,17,FALSE),0)</f>
        <v>3.65</v>
      </c>
      <c r="G118">
        <f>IFERROR(VLOOKUP($A118,'RAW DATA'!$A$1:$AI$332,18,FALSE),0)</f>
        <v>3.2</v>
      </c>
      <c r="H118" s="22">
        <f>IFERROR(VLOOKUP($A118,'RAW DATA'!$A$1:$AI$332,23,FALSE),0)</f>
        <v>195</v>
      </c>
      <c r="I118" s="22">
        <f t="shared" si="9"/>
        <v>123.07692307692307</v>
      </c>
      <c r="J118" s="22">
        <f>IFERROR(VLOOKUP($A118,'RAW DATA'!$A$1:$AI$332,24,FALSE),0)</f>
        <v>0</v>
      </c>
      <c r="K118">
        <f>IFERROR(VLOOKUP($A118,'RAW DATA'!$A$1:$AI$332,28,FALSE)*VLOOKUP($A118,'RAW DATA'!$A$1:$AI$332,29,FALSE)*VLOOKUP($A118,'RAW DATA'!$A$1:$AI$332,30,FALSE)/1000, PI()*(VLOOKUP($A118,'RAW DATA'!$A$1:$AI$332,31,FALSE)/2)^2*VLOOKUP($A118,'RAW DATA'!$A$1:$AI$332,29,FALSE)/1000)</f>
        <v>100.646</v>
      </c>
      <c r="L118">
        <f t="shared" si="6"/>
        <v>238.45955129861096</v>
      </c>
      <c r="M118" s="22" t="str">
        <f>VLOOKUP($A118,'RAW DATA'!$A$1:$AI$332,33,FALSE)</f>
        <v>x</v>
      </c>
      <c r="N118" s="22">
        <f>VLOOKUP($A118,'RAW DATA'!$A$1:$AI$332,34,FALSE)</f>
        <v>0</v>
      </c>
      <c r="O118" s="22">
        <f t="shared" si="7"/>
        <v>0.11549316666666676</v>
      </c>
      <c r="P118" s="22">
        <f t="shared" si="8"/>
        <v>9.6875000000000044E-2</v>
      </c>
    </row>
    <row r="119" spans="1:16" x14ac:dyDescent="0.25">
      <c r="A119" s="2" t="s">
        <v>230</v>
      </c>
      <c r="B119" t="str">
        <f>VLOOKUP($A119,'RAW DATA'!$A$1:$AI$332,6,FALSE)</f>
        <v>NMC</v>
      </c>
      <c r="C119">
        <f>IF(VLOOKUP($A119,'RAW DATA'!$A$1:$AI$332,14,FALSE)=0,NA(),(VLOOKUP($A119,'RAW DATA'!$A$1:$AI$332,14,FALSE)))</f>
        <v>404</v>
      </c>
      <c r="D119">
        <f>IF(VLOOKUP($A119,'RAW DATA'!$A$1:$AI$332,15,FALSE)=0,NA(),(VLOOKUP($A119,'RAW DATA'!$A$1:$AI$332,15,FALSE)))</f>
        <v>184</v>
      </c>
      <c r="E119">
        <f>IFERROR(VLOOKUP($A119,'RAW DATA'!$A$1:$AI$332,16,FALSE),0)</f>
        <v>13</v>
      </c>
      <c r="F119">
        <f>IFERROR(VLOOKUP($A119,'RAW DATA'!$A$1:$AI$332,17,FALSE),0)</f>
        <v>4.2</v>
      </c>
      <c r="G119">
        <f>IFERROR(VLOOKUP($A119,'RAW DATA'!$A$1:$AI$332,18,FALSE),0)</f>
        <v>3.7</v>
      </c>
      <c r="H119" s="22">
        <f>IFERROR(VLOOKUP($A119,'RAW DATA'!$A$1:$AI$332,23,FALSE),0)</f>
        <v>260</v>
      </c>
      <c r="I119" s="22">
        <f t="shared" si="9"/>
        <v>185</v>
      </c>
      <c r="J119" s="22">
        <f>IFERROR(VLOOKUP($A119,'RAW DATA'!$A$1:$AI$332,24,FALSE),0)</f>
        <v>0</v>
      </c>
      <c r="K119">
        <f>IFERROR(VLOOKUP($A119,'RAW DATA'!$A$1:$AI$332,28,FALSE)*VLOOKUP($A119,'RAW DATA'!$A$1:$AI$332,29,FALSE)*VLOOKUP($A119,'RAW DATA'!$A$1:$AI$332,30,FALSE)/1000, PI()*(VLOOKUP($A119,'RAW DATA'!$A$1:$AI$332,31,FALSE)/2)^2*VLOOKUP($A119,'RAW DATA'!$A$1:$AI$332,29,FALSE)/1000)</f>
        <v>115.297</v>
      </c>
      <c r="L119">
        <f t="shared" si="6"/>
        <v>417.18344796482131</v>
      </c>
      <c r="M119" s="22" t="str">
        <f>VLOOKUP($A119,'RAW DATA'!$A$1:$AI$332,33,FALSE)</f>
        <v>x</v>
      </c>
      <c r="N119" s="22">
        <f>VLOOKUP($A119,'RAW DATA'!$A$1:$AI$332,34,FALSE)</f>
        <v>0</v>
      </c>
      <c r="O119" s="22">
        <f t="shared" si="7"/>
        <v>-3.1601081081081173E-2</v>
      </c>
      <c r="P119" s="22">
        <f t="shared" si="8"/>
        <v>-5.4054054054053502E-3</v>
      </c>
    </row>
    <row r="120" spans="1:16" x14ac:dyDescent="0.25">
      <c r="A120" s="2" t="s">
        <v>231</v>
      </c>
      <c r="B120" t="str">
        <f>VLOOKUP($A120,'RAW DATA'!$A$1:$AI$332,6,FALSE)</f>
        <v>LFP</v>
      </c>
      <c r="C120" t="e">
        <f>IF(VLOOKUP($A120,'RAW DATA'!$A$1:$AI$332,14,FALSE)=0,NA(),(VLOOKUP($A120,'RAW DATA'!$A$1:$AI$332,14,FALSE)))</f>
        <v>#N/A</v>
      </c>
      <c r="D120" t="e">
        <f>IF(VLOOKUP($A120,'RAW DATA'!$A$1:$AI$332,15,FALSE)=0,NA(),(VLOOKUP($A120,'RAW DATA'!$A$1:$AI$332,15,FALSE)))</f>
        <v>#N/A</v>
      </c>
      <c r="E120">
        <f>IFERROR(VLOOKUP($A120,'RAW DATA'!$A$1:$AI$332,16,FALSE),0)</f>
        <v>3.5</v>
      </c>
      <c r="F120">
        <f>IFERROR(VLOOKUP($A120,'RAW DATA'!$A$1:$AI$332,17,FALSE),0)</f>
        <v>3.65</v>
      </c>
      <c r="G120">
        <f>IFERROR(VLOOKUP($A120,'RAW DATA'!$A$1:$AI$332,18,FALSE),0)</f>
        <v>3.2</v>
      </c>
      <c r="H120" s="22">
        <f>IFERROR(VLOOKUP($A120,'RAW DATA'!$A$1:$AI$332,23,FALSE),0)</f>
        <v>87.5</v>
      </c>
      <c r="I120" s="22">
        <f t="shared" si="9"/>
        <v>128.00000000000003</v>
      </c>
      <c r="J120" s="22">
        <f>IFERROR(VLOOKUP($A120,'RAW DATA'!$A$1:$AI$332,24,FALSE),0)</f>
        <v>0</v>
      </c>
      <c r="K120">
        <f>IFERROR(VLOOKUP($A120,'RAW DATA'!$A$1:$AI$332,28,FALSE)*VLOOKUP($A120,'RAW DATA'!$A$1:$AI$332,29,FALSE)*VLOOKUP($A120,'RAW DATA'!$A$1:$AI$332,30,FALSE)/1000, PI()*(VLOOKUP($A120,'RAW DATA'!$A$1:$AI$332,31,FALSE)/2)^2*VLOOKUP($A120,'RAW DATA'!$A$1:$AI$332,29,FALSE)/1000)</f>
        <v>50.058</v>
      </c>
      <c r="L120">
        <f t="shared" si="6"/>
        <v>223.74046106516442</v>
      </c>
      <c r="M120" s="22" t="str">
        <f>VLOOKUP($A120,'RAW DATA'!$A$1:$AI$332,33,FALSE)</f>
        <v>x</v>
      </c>
      <c r="N120" s="22">
        <f>VLOOKUP($A120,'RAW DATA'!$A$1:$AI$332,34,FALSE)</f>
        <v>0</v>
      </c>
      <c r="O120" s="22" t="str">
        <f t="shared" si="7"/>
        <v/>
      </c>
      <c r="P120" s="22" t="str">
        <f t="shared" si="8"/>
        <v/>
      </c>
    </row>
    <row r="121" spans="1:16" x14ac:dyDescent="0.25">
      <c r="A121" s="2" t="s">
        <v>232</v>
      </c>
      <c r="B121" t="str">
        <f>VLOOKUP($A121,'RAW DATA'!$A$1:$AI$332,6,FALSE)</f>
        <v>LFP</v>
      </c>
      <c r="C121" t="e">
        <f>IF(VLOOKUP($A121,'RAW DATA'!$A$1:$AI$332,14,FALSE)=0,NA(),(VLOOKUP($A121,'RAW DATA'!$A$1:$AI$332,14,FALSE)))</f>
        <v>#N/A</v>
      </c>
      <c r="D121" t="e">
        <f>IF(VLOOKUP($A121,'RAW DATA'!$A$1:$AI$332,15,FALSE)=0,NA(),(VLOOKUP($A121,'RAW DATA'!$A$1:$AI$332,15,FALSE)))</f>
        <v>#N/A</v>
      </c>
      <c r="E121">
        <f>IFERROR(VLOOKUP($A121,'RAW DATA'!$A$1:$AI$332,16,FALSE),0)</f>
        <v>11</v>
      </c>
      <c r="F121">
        <f>IFERROR(VLOOKUP($A121,'RAW DATA'!$A$1:$AI$332,17,FALSE),0)</f>
        <v>3.65</v>
      </c>
      <c r="G121">
        <f>IFERROR(VLOOKUP($A121,'RAW DATA'!$A$1:$AI$332,18,FALSE),0)</f>
        <v>3.2</v>
      </c>
      <c r="H121" s="22">
        <f>IFERROR(VLOOKUP($A121,'RAW DATA'!$A$1:$AI$332,23,FALSE),0)</f>
        <v>275</v>
      </c>
      <c r="I121" s="22">
        <f t="shared" si="9"/>
        <v>128</v>
      </c>
      <c r="J121" s="22">
        <f>IFERROR(VLOOKUP($A121,'RAW DATA'!$A$1:$AI$332,24,FALSE),0)</f>
        <v>0</v>
      </c>
      <c r="K121">
        <f>IFERROR(VLOOKUP($A121,'RAW DATA'!$A$1:$AI$332,28,FALSE)*VLOOKUP($A121,'RAW DATA'!$A$1:$AI$332,29,FALSE)*VLOOKUP($A121,'RAW DATA'!$A$1:$AI$332,30,FALSE)/1000, PI()*(VLOOKUP($A121,'RAW DATA'!$A$1:$AI$332,31,FALSE)/2)^2*VLOOKUP($A121,'RAW DATA'!$A$1:$AI$332,29,FALSE)/1000)</f>
        <v>170.85600000000002</v>
      </c>
      <c r="L121">
        <f t="shared" si="6"/>
        <v>206.02144495949804</v>
      </c>
      <c r="M121" s="22" t="str">
        <f>VLOOKUP($A121,'RAW DATA'!$A$1:$AI$332,33,FALSE)</f>
        <v>x</v>
      </c>
      <c r="N121" s="22">
        <f>VLOOKUP($A121,'RAW DATA'!$A$1:$AI$332,34,FALSE)</f>
        <v>0</v>
      </c>
      <c r="O121" s="22" t="str">
        <f t="shared" si="7"/>
        <v/>
      </c>
      <c r="P121" s="22" t="str">
        <f t="shared" si="8"/>
        <v/>
      </c>
    </row>
    <row r="122" spans="1:16" x14ac:dyDescent="0.25">
      <c r="A122" s="2" t="s">
        <v>233</v>
      </c>
      <c r="B122" t="str">
        <f>VLOOKUP($A122,'RAW DATA'!$A$1:$AI$332,6,FALSE)</f>
        <v>LFP</v>
      </c>
      <c r="C122" t="e">
        <f>IF(VLOOKUP($A122,'RAW DATA'!$A$1:$AI$332,14,FALSE)=0,NA(),(VLOOKUP($A122,'RAW DATA'!$A$1:$AI$332,14,FALSE)))</f>
        <v>#N/A</v>
      </c>
      <c r="D122" t="e">
        <f>IF(VLOOKUP($A122,'RAW DATA'!$A$1:$AI$332,15,FALSE)=0,NA(),(VLOOKUP($A122,'RAW DATA'!$A$1:$AI$332,15,FALSE)))</f>
        <v>#N/A</v>
      </c>
      <c r="E122">
        <f>IFERROR(VLOOKUP($A122,'RAW DATA'!$A$1:$AI$332,16,FALSE),0)</f>
        <v>5</v>
      </c>
      <c r="F122">
        <f>IFERROR(VLOOKUP($A122,'RAW DATA'!$A$1:$AI$332,17,FALSE),0)</f>
        <v>3.65</v>
      </c>
      <c r="G122">
        <f>IFERROR(VLOOKUP($A122,'RAW DATA'!$A$1:$AI$332,18,FALSE),0)</f>
        <v>3.2</v>
      </c>
      <c r="H122" s="22">
        <f>IFERROR(VLOOKUP($A122,'RAW DATA'!$A$1:$AI$332,23,FALSE),0)</f>
        <v>125</v>
      </c>
      <c r="I122" s="22">
        <f t="shared" si="9"/>
        <v>128</v>
      </c>
      <c r="J122" s="22">
        <f>IFERROR(VLOOKUP($A122,'RAW DATA'!$A$1:$AI$332,24,FALSE),0)</f>
        <v>0</v>
      </c>
      <c r="K122">
        <f>IFERROR(VLOOKUP($A122,'RAW DATA'!$A$1:$AI$332,28,FALSE)*VLOOKUP($A122,'RAW DATA'!$A$1:$AI$332,29,FALSE)*VLOOKUP($A122,'RAW DATA'!$A$1:$AI$332,30,FALSE)/1000, PI()*(VLOOKUP($A122,'RAW DATA'!$A$1:$AI$332,31,FALSE)/2)^2*VLOOKUP($A122,'RAW DATA'!$A$1:$AI$332,29,FALSE)/1000)</f>
        <v>69.993300000000005</v>
      </c>
      <c r="L122">
        <f t="shared" si="6"/>
        <v>228.59330821664358</v>
      </c>
      <c r="M122" s="22" t="str">
        <f>VLOOKUP($A122,'RAW DATA'!$A$1:$AI$332,33,FALSE)</f>
        <v>x</v>
      </c>
      <c r="N122" s="22">
        <f>VLOOKUP($A122,'RAW DATA'!$A$1:$AI$332,34,FALSE)</f>
        <v>0</v>
      </c>
      <c r="O122" s="22" t="str">
        <f t="shared" si="7"/>
        <v/>
      </c>
      <c r="P122" s="22" t="str">
        <f t="shared" si="8"/>
        <v/>
      </c>
    </row>
    <row r="123" spans="1:16" x14ac:dyDescent="0.25">
      <c r="A123" s="2" t="s">
        <v>234</v>
      </c>
      <c r="B123" t="str">
        <f>VLOOKUP($A123,'RAW DATA'!$A$1:$AI$332,6,FALSE)</f>
        <v>LFP</v>
      </c>
      <c r="C123" t="e">
        <f>IF(VLOOKUP($A123,'RAW DATA'!$A$1:$AI$332,14,FALSE)=0,NA(),(VLOOKUP($A123,'RAW DATA'!$A$1:$AI$332,14,FALSE)))</f>
        <v>#N/A</v>
      </c>
      <c r="D123" t="e">
        <f>IF(VLOOKUP($A123,'RAW DATA'!$A$1:$AI$332,15,FALSE)=0,NA(),(VLOOKUP($A123,'RAW DATA'!$A$1:$AI$332,15,FALSE)))</f>
        <v>#N/A</v>
      </c>
      <c r="E123">
        <f>IFERROR(VLOOKUP($A123,'RAW DATA'!$A$1:$AI$332,16,FALSE),0)</f>
        <v>8.5</v>
      </c>
      <c r="F123">
        <f>IFERROR(VLOOKUP($A123,'RAW DATA'!$A$1:$AI$332,17,FALSE),0)</f>
        <v>3.65</v>
      </c>
      <c r="G123">
        <f>IFERROR(VLOOKUP($A123,'RAW DATA'!$A$1:$AI$332,18,FALSE),0)</f>
        <v>3.2</v>
      </c>
      <c r="H123" s="22">
        <f>IFERROR(VLOOKUP($A123,'RAW DATA'!$A$1:$AI$332,23,FALSE),0)</f>
        <v>170</v>
      </c>
      <c r="I123" s="22">
        <f t="shared" si="9"/>
        <v>160</v>
      </c>
      <c r="J123" s="22">
        <f>IFERROR(VLOOKUP($A123,'RAW DATA'!$A$1:$AI$332,24,FALSE),0)</f>
        <v>0</v>
      </c>
      <c r="K123">
        <f>IFERROR(VLOOKUP($A123,'RAW DATA'!$A$1:$AI$332,28,FALSE)*VLOOKUP($A123,'RAW DATA'!$A$1:$AI$332,29,FALSE)*VLOOKUP($A123,'RAW DATA'!$A$1:$AI$332,30,FALSE)/1000, PI()*(VLOOKUP($A123,'RAW DATA'!$A$1:$AI$332,31,FALSE)/2)^2*VLOOKUP($A123,'RAW DATA'!$A$1:$AI$332,29,FALSE)/1000)</f>
        <v>107.31490000000002</v>
      </c>
      <c r="L123">
        <f t="shared" si="6"/>
        <v>253.45967801302521</v>
      </c>
      <c r="M123" s="22" t="str">
        <f>VLOOKUP($A123,'RAW DATA'!$A$1:$AI$332,33,FALSE)</f>
        <v>x</v>
      </c>
      <c r="N123" s="22">
        <f>VLOOKUP($A123,'RAW DATA'!$A$1:$AI$332,34,FALSE)</f>
        <v>0</v>
      </c>
      <c r="O123" s="22" t="str">
        <f t="shared" si="7"/>
        <v/>
      </c>
      <c r="P123" s="22" t="str">
        <f t="shared" si="8"/>
        <v/>
      </c>
    </row>
    <row r="124" spans="1:16" x14ac:dyDescent="0.25">
      <c r="A124" s="2" t="s">
        <v>235</v>
      </c>
      <c r="B124" t="str">
        <f>VLOOKUP($A124,'RAW DATA'!$A$1:$AI$332,6,FALSE)</f>
        <v>LFP</v>
      </c>
      <c r="C124" t="e">
        <f>IF(VLOOKUP($A124,'RAW DATA'!$A$1:$AI$332,14,FALSE)=0,NA(),(VLOOKUP($A124,'RAW DATA'!$A$1:$AI$332,14,FALSE)))</f>
        <v>#N/A</v>
      </c>
      <c r="D124" t="e">
        <f>IF(VLOOKUP($A124,'RAW DATA'!$A$1:$AI$332,15,FALSE)=0,NA(),(VLOOKUP($A124,'RAW DATA'!$A$1:$AI$332,15,FALSE)))</f>
        <v>#N/A</v>
      </c>
      <c r="E124">
        <f>IFERROR(VLOOKUP($A124,'RAW DATA'!$A$1:$AI$332,16,FALSE),0)</f>
        <v>4.5</v>
      </c>
      <c r="F124">
        <f>IFERROR(VLOOKUP($A124,'RAW DATA'!$A$1:$AI$332,17,FALSE),0)</f>
        <v>3.65</v>
      </c>
      <c r="G124">
        <f>IFERROR(VLOOKUP($A124,'RAW DATA'!$A$1:$AI$332,18,FALSE),0)</f>
        <v>3.2</v>
      </c>
      <c r="H124" s="22">
        <f>IFERROR(VLOOKUP($A124,'RAW DATA'!$A$1:$AI$332,23,FALSE),0)</f>
        <v>112.5</v>
      </c>
      <c r="I124" s="22">
        <f t="shared" si="9"/>
        <v>128</v>
      </c>
      <c r="J124" s="22">
        <f>IFERROR(VLOOKUP($A124,'RAW DATA'!$A$1:$AI$332,24,FALSE),0)</f>
        <v>0</v>
      </c>
      <c r="K124">
        <f>IFERROR(VLOOKUP($A124,'RAW DATA'!$A$1:$AI$332,28,FALSE)*VLOOKUP($A124,'RAW DATA'!$A$1:$AI$332,29,FALSE)*VLOOKUP($A124,'RAW DATA'!$A$1:$AI$332,30,FALSE)/1000, PI()*(VLOOKUP($A124,'RAW DATA'!$A$1:$AI$332,31,FALSE)/2)^2*VLOOKUP($A124,'RAW DATA'!$A$1:$AI$332,29,FALSE)/1000)</f>
        <v>63.948149999999991</v>
      </c>
      <c r="L124">
        <f t="shared" si="6"/>
        <v>225.18243295544909</v>
      </c>
      <c r="M124" s="22" t="str">
        <f>VLOOKUP($A124,'RAW DATA'!$A$1:$AI$332,33,FALSE)</f>
        <v>x</v>
      </c>
      <c r="N124" s="22">
        <f>VLOOKUP($A124,'RAW DATA'!$A$1:$AI$332,34,FALSE)</f>
        <v>0</v>
      </c>
      <c r="O124" s="22" t="str">
        <f t="shared" si="7"/>
        <v/>
      </c>
      <c r="P124" s="22" t="str">
        <f t="shared" si="8"/>
        <v/>
      </c>
    </row>
    <row r="125" spans="1:16" x14ac:dyDescent="0.25">
      <c r="A125" s="2" t="s">
        <v>236</v>
      </c>
      <c r="B125" t="str">
        <f>VLOOKUP($A125,'RAW DATA'!$A$1:$AI$332,6,FALSE)</f>
        <v>LFP</v>
      </c>
      <c r="C125" t="e">
        <f>IF(VLOOKUP($A125,'RAW DATA'!$A$1:$AI$332,14,FALSE)=0,NA(),(VLOOKUP($A125,'RAW DATA'!$A$1:$AI$332,14,FALSE)))</f>
        <v>#N/A</v>
      </c>
      <c r="D125" t="e">
        <f>IF(VLOOKUP($A125,'RAW DATA'!$A$1:$AI$332,15,FALSE)=0,NA(),(VLOOKUP($A125,'RAW DATA'!$A$1:$AI$332,15,FALSE)))</f>
        <v>#N/A</v>
      </c>
      <c r="E125">
        <f>IFERROR(VLOOKUP($A125,'RAW DATA'!$A$1:$AI$332,16,FALSE),0)</f>
        <v>10</v>
      </c>
      <c r="F125">
        <f>IFERROR(VLOOKUP($A125,'RAW DATA'!$A$1:$AI$332,17,FALSE),0)</f>
        <v>3.65</v>
      </c>
      <c r="G125">
        <f>IFERROR(VLOOKUP($A125,'RAW DATA'!$A$1:$AI$332,18,FALSE),0)</f>
        <v>3.2</v>
      </c>
      <c r="H125" s="22">
        <f>IFERROR(VLOOKUP($A125,'RAW DATA'!$A$1:$AI$332,23,FALSE),0)</f>
        <v>250</v>
      </c>
      <c r="I125" s="22">
        <f t="shared" si="9"/>
        <v>128</v>
      </c>
      <c r="J125" s="22">
        <f>IFERROR(VLOOKUP($A125,'RAW DATA'!$A$1:$AI$332,24,FALSE),0)</f>
        <v>0</v>
      </c>
      <c r="K125">
        <f>IFERROR(VLOOKUP($A125,'RAW DATA'!$A$1:$AI$332,28,FALSE)*VLOOKUP($A125,'RAW DATA'!$A$1:$AI$332,29,FALSE)*VLOOKUP($A125,'RAW DATA'!$A$1:$AI$332,30,FALSE)/1000, PI()*(VLOOKUP($A125,'RAW DATA'!$A$1:$AI$332,31,FALSE)/2)^2*VLOOKUP($A125,'RAW DATA'!$A$1:$AI$332,29,FALSE)/1000)</f>
        <v>159.27699999999999</v>
      </c>
      <c r="L125">
        <f t="shared" si="6"/>
        <v>200.90785235784202</v>
      </c>
      <c r="M125" s="22" t="str">
        <f>VLOOKUP($A125,'RAW DATA'!$A$1:$AI$332,33,FALSE)</f>
        <v>x</v>
      </c>
      <c r="N125" s="22">
        <f>VLOOKUP($A125,'RAW DATA'!$A$1:$AI$332,34,FALSE)</f>
        <v>0</v>
      </c>
      <c r="O125" s="22" t="str">
        <f t="shared" si="7"/>
        <v/>
      </c>
      <c r="P125" s="22" t="str">
        <f t="shared" si="8"/>
        <v/>
      </c>
    </row>
    <row r="126" spans="1:16" x14ac:dyDescent="0.25">
      <c r="A126" s="2" t="s">
        <v>237</v>
      </c>
      <c r="B126" t="str">
        <f>VLOOKUP($A126,'RAW DATA'!$A$1:$AI$332,6,FALSE)</f>
        <v>LFP</v>
      </c>
      <c r="C126" t="e">
        <f>IF(VLOOKUP($A126,'RAW DATA'!$A$1:$AI$332,14,FALSE)=0,NA(),(VLOOKUP($A126,'RAW DATA'!$A$1:$AI$332,14,FALSE)))</f>
        <v>#N/A</v>
      </c>
      <c r="D126" t="e">
        <f>IF(VLOOKUP($A126,'RAW DATA'!$A$1:$AI$332,15,FALSE)=0,NA(),(VLOOKUP($A126,'RAW DATA'!$A$1:$AI$332,15,FALSE)))</f>
        <v>#N/A</v>
      </c>
      <c r="E126">
        <f>IFERROR(VLOOKUP($A126,'RAW DATA'!$A$1:$AI$332,16,FALSE),0)</f>
        <v>7</v>
      </c>
      <c r="F126">
        <f>IFERROR(VLOOKUP($A126,'RAW DATA'!$A$1:$AI$332,17,FALSE),0)</f>
        <v>3.65</v>
      </c>
      <c r="G126">
        <f>IFERROR(VLOOKUP($A126,'RAW DATA'!$A$1:$AI$332,18,FALSE),0)</f>
        <v>3.2</v>
      </c>
      <c r="H126" s="22">
        <f>IFERROR(VLOOKUP($A126,'RAW DATA'!$A$1:$AI$332,23,FALSE),0)</f>
        <v>175</v>
      </c>
      <c r="I126" s="22">
        <f t="shared" si="9"/>
        <v>128.00000000000003</v>
      </c>
      <c r="J126" s="22">
        <f>IFERROR(VLOOKUP($A126,'RAW DATA'!$A$1:$AI$332,24,FALSE),0)</f>
        <v>0</v>
      </c>
      <c r="K126">
        <f>IFERROR(VLOOKUP($A126,'RAW DATA'!$A$1:$AI$332,28,FALSE)*VLOOKUP($A126,'RAW DATA'!$A$1:$AI$332,29,FALSE)*VLOOKUP($A126,'RAW DATA'!$A$1:$AI$332,30,FALSE)/1000, PI()*(VLOOKUP($A126,'RAW DATA'!$A$1:$AI$332,31,FALSE)/2)^2*VLOOKUP($A126,'RAW DATA'!$A$1:$AI$332,29,FALSE)/1000)</f>
        <v>99.297899999999998</v>
      </c>
      <c r="L126">
        <f t="shared" si="6"/>
        <v>225.58382402850415</v>
      </c>
      <c r="M126" s="22" t="str">
        <f>VLOOKUP($A126,'RAW DATA'!$A$1:$AI$332,33,FALSE)</f>
        <v>x</v>
      </c>
      <c r="N126" s="22">
        <f>VLOOKUP($A126,'RAW DATA'!$A$1:$AI$332,34,FALSE)</f>
        <v>0</v>
      </c>
      <c r="O126" s="22" t="str">
        <f t="shared" si="7"/>
        <v/>
      </c>
      <c r="P126" s="22" t="str">
        <f t="shared" si="8"/>
        <v/>
      </c>
    </row>
    <row r="127" spans="1:16" x14ac:dyDescent="0.25">
      <c r="A127" s="2" t="s">
        <v>247</v>
      </c>
      <c r="B127" t="str">
        <f>VLOOKUP($A127,'RAW DATA'!$A$1:$AI$332,6,FALSE)</f>
        <v>NCA</v>
      </c>
      <c r="C127">
        <f>IF(VLOOKUP($A127,'RAW DATA'!$A$1:$AI$332,14,FALSE)=0,NA(),(VLOOKUP($A127,'RAW DATA'!$A$1:$AI$332,14,FALSE)))</f>
        <v>343</v>
      </c>
      <c r="D127">
        <f>IF(VLOOKUP($A127,'RAW DATA'!$A$1:$AI$332,15,FALSE)=0,NA(),(VLOOKUP($A127,'RAW DATA'!$A$1:$AI$332,15,FALSE)))</f>
        <v>134</v>
      </c>
      <c r="E127">
        <f>IFERROR(VLOOKUP($A127,'RAW DATA'!$A$1:$AI$332,16,FALSE),0)</f>
        <v>55</v>
      </c>
      <c r="F127">
        <f>IFERROR(VLOOKUP($A127,'RAW DATA'!$A$1:$AI$332,17,FALSE),0)</f>
        <v>4.0999999999999996</v>
      </c>
      <c r="G127">
        <f>IFERROR(VLOOKUP($A127,'RAW DATA'!$A$1:$AI$332,18,FALSE),0)</f>
        <v>3.7</v>
      </c>
      <c r="H127" s="22">
        <f>IFERROR(VLOOKUP($A127,'RAW DATA'!$A$1:$AI$332,23,FALSE),0)</f>
        <v>1680</v>
      </c>
      <c r="I127" s="22">
        <f t="shared" si="9"/>
        <v>121.13095238095238</v>
      </c>
      <c r="J127" s="22">
        <f>IFERROR(VLOOKUP($A127,'RAW DATA'!$A$1:$AI$332,24,FALSE),0)</f>
        <v>0</v>
      </c>
      <c r="K127">
        <f>IFERROR(VLOOKUP($A127,'RAW DATA'!$A$1:$AI$332,28,FALSE)*VLOOKUP($A127,'RAW DATA'!$A$1:$AI$332,29,FALSE)*VLOOKUP($A127,'RAW DATA'!$A$1:$AI$332,30,FALSE)/1000, PI()*(VLOOKUP($A127,'RAW DATA'!$A$1:$AI$332,31,FALSE)/2)^2*VLOOKUP($A127,'RAW DATA'!$A$1:$AI$332,29,FALSE)/1000)</f>
        <v>660.13379999999995</v>
      </c>
      <c r="L127">
        <f t="shared" si="6"/>
        <v>308.27083842699767</v>
      </c>
      <c r="M127" s="22" t="str">
        <f>VLOOKUP($A127,'RAW DATA'!$A$1:$AI$332,33,FALSE)</f>
        <v>x</v>
      </c>
      <c r="N127" s="22">
        <f>VLOOKUP($A127,'RAW DATA'!$A$1:$AI$332,34,FALSE)</f>
        <v>0</v>
      </c>
      <c r="O127" s="22">
        <f t="shared" si="7"/>
        <v>0.11265795282555291</v>
      </c>
      <c r="P127" s="22">
        <f t="shared" si="8"/>
        <v>0.10624078624078614</v>
      </c>
    </row>
    <row r="128" spans="1:16" x14ac:dyDescent="0.25">
      <c r="A128" s="2" t="s">
        <v>721</v>
      </c>
      <c r="B128" t="str">
        <f>VLOOKUP($A128,'RAW DATA'!$A$1:$AI$332,6,FALSE)</f>
        <v>NMC 811</v>
      </c>
      <c r="C128" t="e">
        <f>IF(VLOOKUP($A128,'RAW DATA'!$A$1:$AI$332,14,FALSE)=0,NA(),(VLOOKUP($A128,'RAW DATA'!$A$1:$AI$332,14,FALSE)))</f>
        <v>#N/A</v>
      </c>
      <c r="D128">
        <f>IF(VLOOKUP($A128,'RAW DATA'!$A$1:$AI$332,15,FALSE)=0,NA(),(VLOOKUP($A128,'RAW DATA'!$A$1:$AI$332,15,FALSE)))</f>
        <v>257</v>
      </c>
      <c r="E128">
        <f>IFERROR(VLOOKUP($A128,'RAW DATA'!$A$1:$AI$332,16,FALSE),0)</f>
        <v>5</v>
      </c>
      <c r="F128">
        <f>IFERROR(VLOOKUP($A128,'RAW DATA'!$A$1:$AI$332,17,FALSE),0)</f>
        <v>4.2</v>
      </c>
      <c r="G128">
        <f>IFERROR(VLOOKUP($A128,'RAW DATA'!$A$1:$AI$332,18,FALSE),0)</f>
        <v>3.6</v>
      </c>
      <c r="H128" s="22">
        <f>IFERROR(VLOOKUP($A128,'RAW DATA'!$A$1:$AI$332,23,FALSE),0)</f>
        <v>68.5</v>
      </c>
      <c r="I128" s="22">
        <f t="shared" si="9"/>
        <v>262.77372262773719</v>
      </c>
      <c r="J128" s="22">
        <f>IFERROR(VLOOKUP($A128,'RAW DATA'!$A$1:$AI$332,24,FALSE),0)</f>
        <v>0</v>
      </c>
      <c r="K128">
        <f>IFERROR(VLOOKUP($A128,'RAW DATA'!$A$1:$AI$332,28,FALSE)*VLOOKUP($A128,'RAW DATA'!$A$1:$AI$332,29,FALSE)*VLOOKUP($A128,'RAW DATA'!$A$1:$AI$332,30,FALSE)/1000, PI()*(VLOOKUP($A128,'RAW DATA'!$A$1:$AI$332,31,FALSE)/2)^2*VLOOKUP($A128,'RAW DATA'!$A$1:$AI$332,29,FALSE)/1000)</f>
        <v>0</v>
      </c>
      <c r="L128" t="e">
        <f t="shared" si="6"/>
        <v>#DIV/0!</v>
      </c>
      <c r="M128" s="22" t="str">
        <f>VLOOKUP($A128,'RAW DATA'!$A$1:$AI$332,33,FALSE)</f>
        <v>x</v>
      </c>
      <c r="N128" s="22">
        <f>VLOOKUP($A128,'RAW DATA'!$A$1:$AI$332,34,FALSE)</f>
        <v>0</v>
      </c>
      <c r="O128" s="22" t="str">
        <f t="shared" si="7"/>
        <v/>
      </c>
      <c r="P128" s="22">
        <f t="shared" si="8"/>
        <v>-2.197222222222206E-2</v>
      </c>
    </row>
    <row r="129" spans="1:16" x14ac:dyDescent="0.25">
      <c r="A129" s="2" t="s">
        <v>723</v>
      </c>
      <c r="B129" t="str">
        <f>VLOOKUP($A129,'RAW DATA'!$A$1:$AI$332,6,FALSE)</f>
        <v>NMC</v>
      </c>
      <c r="C129" t="e">
        <f>IF(VLOOKUP($A129,'RAW DATA'!$A$1:$AI$332,14,FALSE)=0,NA(),(VLOOKUP($A129,'RAW DATA'!$A$1:$AI$332,14,FALSE)))</f>
        <v>#N/A</v>
      </c>
      <c r="D129">
        <f>IF(VLOOKUP($A129,'RAW DATA'!$A$1:$AI$332,15,FALSE)=0,NA(),(VLOOKUP($A129,'RAW DATA'!$A$1:$AI$332,15,FALSE)))</f>
        <v>304</v>
      </c>
      <c r="E129">
        <f>IFERROR(VLOOKUP($A129,'RAW DATA'!$A$1:$AI$332,16,FALSE),0)</f>
        <v>11.7</v>
      </c>
      <c r="F129">
        <f>IFERROR(VLOOKUP($A129,'RAW DATA'!$A$1:$AI$332,17,FALSE),0)</f>
        <v>4.3</v>
      </c>
      <c r="G129">
        <f>IFERROR(VLOOKUP($A129,'RAW DATA'!$A$1:$AI$332,18,FALSE),0)</f>
        <v>3.7</v>
      </c>
      <c r="H129" s="22">
        <f>IFERROR(VLOOKUP($A129,'RAW DATA'!$A$1:$AI$332,23,FALSE),0)</f>
        <v>0</v>
      </c>
      <c r="J129" s="22">
        <f>IFERROR(VLOOKUP($A129,'RAW DATA'!$A$1:$AI$332,24,FALSE),0)</f>
        <v>0</v>
      </c>
      <c r="K129">
        <f>IFERROR(VLOOKUP($A129,'RAW DATA'!$A$1:$AI$332,28,FALSE)*VLOOKUP($A129,'RAW DATA'!$A$1:$AI$332,29,FALSE)*VLOOKUP($A129,'RAW DATA'!$A$1:$AI$332,30,FALSE)/1000, PI()*(VLOOKUP($A129,'RAW DATA'!$A$1:$AI$332,31,FALSE)/2)^2*VLOOKUP($A129,'RAW DATA'!$A$1:$AI$332,29,FALSE)/1000)</f>
        <v>92.8</v>
      </c>
      <c r="L129">
        <f t="shared" si="6"/>
        <v>466.48706896551727</v>
      </c>
      <c r="M129" s="22" t="str">
        <f>VLOOKUP($A129,'RAW DATA'!$A$1:$AI$332,33,FALSE)</f>
        <v>(x)</v>
      </c>
      <c r="N129" s="22">
        <f>VLOOKUP($A129,'RAW DATA'!$A$1:$AI$332,34,FALSE)</f>
        <v>0</v>
      </c>
      <c r="O129" s="22" t="str">
        <f t="shared" si="7"/>
        <v/>
      </c>
      <c r="P129" s="22" t="str">
        <f t="shared" si="8"/>
        <v/>
      </c>
    </row>
    <row r="130" spans="1:16" x14ac:dyDescent="0.25">
      <c r="A130" s="2" t="s">
        <v>725</v>
      </c>
      <c r="B130" t="str">
        <f>VLOOKUP($A130,'RAW DATA'!$A$1:$AI$332,6,FALSE)</f>
        <v>NMC</v>
      </c>
      <c r="C130" t="e">
        <f>IF(VLOOKUP($A130,'RAW DATA'!$A$1:$AI$332,14,FALSE)=0,NA(),(VLOOKUP($A130,'RAW DATA'!$A$1:$AI$332,14,FALSE)))</f>
        <v>#N/A</v>
      </c>
      <c r="D130">
        <f>IF(VLOOKUP($A130,'RAW DATA'!$A$1:$AI$332,15,FALSE)=0,NA(),(VLOOKUP($A130,'RAW DATA'!$A$1:$AI$332,15,FALSE)))</f>
        <v>300</v>
      </c>
      <c r="E130">
        <f>IFERROR(VLOOKUP($A130,'RAW DATA'!$A$1:$AI$332,16,FALSE),0)</f>
        <v>50</v>
      </c>
      <c r="F130">
        <f>IFERROR(VLOOKUP($A130,'RAW DATA'!$A$1:$AI$332,17,FALSE),0)</f>
        <v>4.3</v>
      </c>
      <c r="G130">
        <f>IFERROR(VLOOKUP($A130,'RAW DATA'!$A$1:$AI$332,18,FALSE),0)</f>
        <v>3.7</v>
      </c>
      <c r="H130" s="22">
        <f>IFERROR(VLOOKUP($A130,'RAW DATA'!$A$1:$AI$332,23,FALSE),0)</f>
        <v>0</v>
      </c>
      <c r="J130" s="22">
        <f>IFERROR(VLOOKUP($A130,'RAW DATA'!$A$1:$AI$332,24,FALSE),0)</f>
        <v>0</v>
      </c>
      <c r="K130">
        <f>IFERROR(VLOOKUP($A130,'RAW DATA'!$A$1:$AI$332,28,FALSE)*VLOOKUP($A130,'RAW DATA'!$A$1:$AI$332,29,FALSE)*VLOOKUP($A130,'RAW DATA'!$A$1:$AI$332,30,FALSE)/1000, PI()*(VLOOKUP($A130,'RAW DATA'!$A$1:$AI$332,31,FALSE)/2)^2*VLOOKUP($A130,'RAW DATA'!$A$1:$AI$332,29,FALSE)/1000)</f>
        <v>228.48</v>
      </c>
      <c r="L130">
        <f t="shared" ref="L130:L193" si="10">(E130*G130)/(K130/1000)</f>
        <v>809.69887955182082</v>
      </c>
      <c r="M130" s="22" t="str">
        <f>VLOOKUP($A130,'RAW DATA'!$A$1:$AI$332,33,FALSE)</f>
        <v>(x)</v>
      </c>
      <c r="N130" s="22">
        <f>VLOOKUP($A130,'RAW DATA'!$A$1:$AI$332,34,FALSE)</f>
        <v>0</v>
      </c>
      <c r="O130" s="22" t="str">
        <f t="shared" ref="O130:O193" si="11">IFERROR(C130/L130-1,"")</f>
        <v/>
      </c>
      <c r="P130" s="22" t="str">
        <f t="shared" ref="P130:P193" si="12">IFERROR(D130/I130-1,"")</f>
        <v/>
      </c>
    </row>
    <row r="131" spans="1:16" x14ac:dyDescent="0.25">
      <c r="A131" s="2" t="s">
        <v>727</v>
      </c>
      <c r="B131">
        <f>VLOOKUP($A131,'RAW DATA'!$A$1:$AI$332,6,FALSE)</f>
        <v>0</v>
      </c>
      <c r="C131" t="e">
        <f>IF(VLOOKUP($A131,'RAW DATA'!$A$1:$AI$332,14,FALSE)=0,NA(),(VLOOKUP($A131,'RAW DATA'!$A$1:$AI$332,14,FALSE)))</f>
        <v>#N/A</v>
      </c>
      <c r="D131" t="e">
        <f>IF(VLOOKUP($A131,'RAW DATA'!$A$1:$AI$332,15,FALSE)=0,NA(),(VLOOKUP($A131,'RAW DATA'!$A$1:$AI$332,15,FALSE)))</f>
        <v>#N/A</v>
      </c>
      <c r="E131">
        <f>IFERROR(VLOOKUP($A131,'RAW DATA'!$A$1:$AI$332,16,FALSE),0)</f>
        <v>4.42</v>
      </c>
      <c r="F131">
        <f>IFERROR(VLOOKUP($A131,'RAW DATA'!$A$1:$AI$332,17,FALSE),0)</f>
        <v>4.3499999999999996</v>
      </c>
      <c r="G131">
        <f>IFERROR(VLOOKUP($A131,'RAW DATA'!$A$1:$AI$332,18,FALSE),0)</f>
        <v>3.85</v>
      </c>
      <c r="H131" s="22">
        <f>IFERROR(VLOOKUP($A131,'RAW DATA'!$A$1:$AI$332,23,FALSE),0)</f>
        <v>79</v>
      </c>
      <c r="I131" s="22">
        <f t="shared" ref="I131:I194" si="13">(E131*G131)/(H131/1000)</f>
        <v>215.40506329113924</v>
      </c>
      <c r="J131" s="22">
        <f>IFERROR(VLOOKUP($A131,'RAW DATA'!$A$1:$AI$332,24,FALSE),0)</f>
        <v>0</v>
      </c>
      <c r="K131">
        <f>IFERROR(VLOOKUP($A131,'RAW DATA'!$A$1:$AI$332,28,FALSE)*VLOOKUP($A131,'RAW DATA'!$A$1:$AI$332,29,FALSE)*VLOOKUP($A131,'RAW DATA'!$A$1:$AI$332,30,FALSE)/1000, PI()*(VLOOKUP($A131,'RAW DATA'!$A$1:$AI$332,31,FALSE)/2)^2*VLOOKUP($A131,'RAW DATA'!$A$1:$AI$332,29,FALSE)/1000)</f>
        <v>34.314</v>
      </c>
      <c r="L131">
        <f t="shared" si="10"/>
        <v>495.92003263973891</v>
      </c>
      <c r="M131" s="22" t="str">
        <f>VLOOKUP($A131,'RAW DATA'!$A$1:$AI$332,33,FALSE)</f>
        <v>(x)</v>
      </c>
      <c r="N131" s="22" t="str">
        <f>VLOOKUP($A131,'RAW DATA'!$A$1:$AI$332,34,FALSE)</f>
        <v>x</v>
      </c>
      <c r="O131" s="22" t="str">
        <f t="shared" si="11"/>
        <v/>
      </c>
      <c r="P131" s="22" t="str">
        <f t="shared" si="12"/>
        <v/>
      </c>
    </row>
    <row r="132" spans="1:16" x14ac:dyDescent="0.25">
      <c r="A132" s="2" t="s">
        <v>732</v>
      </c>
      <c r="B132" t="str">
        <f>VLOOKUP($A132,'RAW DATA'!$A$1:$AI$332,6,FALSE)</f>
        <v>LFP</v>
      </c>
      <c r="C132" t="e">
        <f>IF(VLOOKUP($A132,'RAW DATA'!$A$1:$AI$332,14,FALSE)=0,NA(),(VLOOKUP($A132,'RAW DATA'!$A$1:$AI$332,14,FALSE)))</f>
        <v>#N/A</v>
      </c>
      <c r="D132" t="e">
        <f>IF(VLOOKUP($A132,'RAW DATA'!$A$1:$AI$332,15,FALSE)=0,NA(),(VLOOKUP($A132,'RAW DATA'!$A$1:$AI$332,15,FALSE)))</f>
        <v>#N/A</v>
      </c>
      <c r="E132">
        <f>IFERROR(VLOOKUP($A132,'RAW DATA'!$A$1:$AI$332,16,FALSE),0)</f>
        <v>106.5</v>
      </c>
      <c r="F132">
        <f>IFERROR(VLOOKUP($A132,'RAW DATA'!$A$1:$AI$332,17,FALSE),0)</f>
        <v>3.65</v>
      </c>
      <c r="G132">
        <f>IFERROR(VLOOKUP($A132,'RAW DATA'!$A$1:$AI$332,18,FALSE),0)</f>
        <v>3.2</v>
      </c>
      <c r="H132" s="22">
        <f>IFERROR(VLOOKUP($A132,'RAW DATA'!$A$1:$AI$332,23,FALSE),0)</f>
        <v>1980</v>
      </c>
      <c r="I132" s="22">
        <f t="shared" si="13"/>
        <v>172.12121212121212</v>
      </c>
      <c r="J132" s="22">
        <f>IFERROR(VLOOKUP($A132,'RAW DATA'!$A$1:$AI$332,24,FALSE),0)</f>
        <v>0</v>
      </c>
      <c r="K132">
        <f>IFERROR(VLOOKUP($A132,'RAW DATA'!$A$1:$AI$332,28,FALSE)*VLOOKUP($A132,'RAW DATA'!$A$1:$AI$332,29,FALSE)*VLOOKUP($A132,'RAW DATA'!$A$1:$AI$332,30,FALSE)/1000, PI()*(VLOOKUP($A132,'RAW DATA'!$A$1:$AI$332,31,FALSE)/2)^2*VLOOKUP($A132,'RAW DATA'!$A$1:$AI$332,29,FALSE)/1000)</f>
        <v>958.79300500000011</v>
      </c>
      <c r="L132">
        <f t="shared" si="10"/>
        <v>355.44689857223142</v>
      </c>
      <c r="M132" s="22" t="str">
        <f>VLOOKUP($A132,'RAW DATA'!$A$1:$AI$332,33,FALSE)</f>
        <v>x</v>
      </c>
      <c r="N132" s="22">
        <f>VLOOKUP($A132,'RAW DATA'!$A$1:$AI$332,34,FALSE)</f>
        <v>0</v>
      </c>
      <c r="O132" s="22" t="str">
        <f t="shared" si="11"/>
        <v/>
      </c>
      <c r="P132" s="22" t="str">
        <f t="shared" si="12"/>
        <v/>
      </c>
    </row>
    <row r="133" spans="1:16" x14ac:dyDescent="0.25">
      <c r="A133" s="2" t="s">
        <v>767</v>
      </c>
      <c r="B133" t="str">
        <f>VLOOKUP($A133,'RAW DATA'!$A$1:$AI$332,6,FALSE)</f>
        <v>LFP</v>
      </c>
      <c r="C133">
        <f>IF(VLOOKUP($A133,'RAW DATA'!$A$1:$AI$332,14,FALSE)=0,NA(),(VLOOKUP($A133,'RAW DATA'!$A$1:$AI$332,14,FALSE)))</f>
        <v>318</v>
      </c>
      <c r="D133">
        <f>IF(VLOOKUP($A133,'RAW DATA'!$A$1:$AI$332,15,FALSE)=0,NA(),(VLOOKUP($A133,'RAW DATA'!$A$1:$AI$332,15,FALSE)))</f>
        <v>147</v>
      </c>
      <c r="E133">
        <f>IFERROR(VLOOKUP($A133,'RAW DATA'!$A$1:$AI$332,16,FALSE),0)</f>
        <v>91.5</v>
      </c>
      <c r="F133">
        <f>IFERROR(VLOOKUP($A133,'RAW DATA'!$A$1:$AI$332,17,FALSE),0)</f>
        <v>3.65</v>
      </c>
      <c r="G133">
        <f>IFERROR(VLOOKUP($A133,'RAW DATA'!$A$1:$AI$332,18,FALSE),0)</f>
        <v>3.2</v>
      </c>
      <c r="H133" s="22">
        <f>IFERROR(VLOOKUP($A133,'RAW DATA'!$A$1:$AI$332,23,FALSE),0)</f>
        <v>1990</v>
      </c>
      <c r="I133" s="22">
        <f t="shared" si="13"/>
        <v>147.1356783919598</v>
      </c>
      <c r="J133" s="22">
        <f>IFERROR(VLOOKUP($A133,'RAW DATA'!$A$1:$AI$332,24,FALSE),0)</f>
        <v>0</v>
      </c>
      <c r="K133">
        <f>IFERROR(VLOOKUP($A133,'RAW DATA'!$A$1:$AI$332,28,FALSE)*VLOOKUP($A133,'RAW DATA'!$A$1:$AI$332,29,FALSE)*VLOOKUP($A133,'RAW DATA'!$A$1:$AI$332,30,FALSE)/1000, PI()*(VLOOKUP($A133,'RAW DATA'!$A$1:$AI$332,31,FALSE)/2)^2*VLOOKUP($A133,'RAW DATA'!$A$1:$AI$332,29,FALSE)/1000)</f>
        <v>919.78878600000007</v>
      </c>
      <c r="L133">
        <f t="shared" si="10"/>
        <v>318.33395281251018</v>
      </c>
      <c r="M133" s="22">
        <f>VLOOKUP($A133,'RAW DATA'!$A$1:$AI$332,33,FALSE)</f>
        <v>0</v>
      </c>
      <c r="N133" s="22" t="str">
        <f>VLOOKUP($A133,'RAW DATA'!$A$1:$AI$332,34,FALSE)</f>
        <v>x</v>
      </c>
      <c r="O133" s="22">
        <f t="shared" si="11"/>
        <v>-1.0490643852459902E-3</v>
      </c>
      <c r="P133" s="22">
        <f t="shared" si="12"/>
        <v>-9.2213114754102765E-4</v>
      </c>
    </row>
    <row r="134" spans="1:16" x14ac:dyDescent="0.25">
      <c r="A134" s="2" t="s">
        <v>768</v>
      </c>
      <c r="B134" t="str">
        <f>VLOOKUP($A134,'RAW DATA'!$A$1:$AI$332,6,FALSE)</f>
        <v>NCA</v>
      </c>
      <c r="C134">
        <f>IF(VLOOKUP($A134,'RAW DATA'!$A$1:$AI$332,14,FALSE)=0,NA(),(VLOOKUP($A134,'RAW DATA'!$A$1:$AI$332,14,FALSE)))</f>
        <v>727</v>
      </c>
      <c r="D134">
        <f>IF(VLOOKUP($A134,'RAW DATA'!$A$1:$AI$332,15,FALSE)=0,NA(),(VLOOKUP($A134,'RAW DATA'!$A$1:$AI$332,15,FALSE)))</f>
        <v>264</v>
      </c>
      <c r="E134">
        <f>IFERROR(VLOOKUP($A134,'RAW DATA'!$A$1:$AI$332,16,FALSE),0)</f>
        <v>5</v>
      </c>
      <c r="F134">
        <f>IFERROR(VLOOKUP($A134,'RAW DATA'!$A$1:$AI$332,17,FALSE),0)</f>
        <v>4.2</v>
      </c>
      <c r="G134">
        <f>IFERROR(VLOOKUP($A134,'RAW DATA'!$A$1:$AI$332,18,FALSE),0)</f>
        <v>3.6</v>
      </c>
      <c r="H134" s="22">
        <f>IFERROR(VLOOKUP($A134,'RAW DATA'!$A$1:$AI$332,23,FALSE),0)</f>
        <v>72</v>
      </c>
      <c r="I134" s="22">
        <f t="shared" si="13"/>
        <v>250.00000000000003</v>
      </c>
      <c r="J134" s="22">
        <f>IFERROR(VLOOKUP($A134,'RAW DATA'!$A$1:$AI$332,24,FALSE),0)</f>
        <v>0</v>
      </c>
      <c r="K134">
        <f>IFERROR(VLOOKUP($A134,'RAW DATA'!$A$1:$AI$332,28,FALSE)*VLOOKUP($A134,'RAW DATA'!$A$1:$AI$332,29,FALSE)*VLOOKUP($A134,'RAW DATA'!$A$1:$AI$332,30,FALSE)/1000, PI()*(VLOOKUP($A134,'RAW DATA'!$A$1:$AI$332,31,FALSE)/2)^2*VLOOKUP($A134,'RAW DATA'!$A$1:$AI$332,29,FALSE)/1000)</f>
        <v>0</v>
      </c>
      <c r="L134" t="e">
        <f t="shared" si="10"/>
        <v>#DIV/0!</v>
      </c>
      <c r="M134" s="22" t="str">
        <f>VLOOKUP($A134,'RAW DATA'!$A$1:$AI$332,33,FALSE)</f>
        <v>x</v>
      </c>
      <c r="N134" s="22">
        <f>VLOOKUP($A134,'RAW DATA'!$A$1:$AI$332,34,FALSE)</f>
        <v>0</v>
      </c>
      <c r="O134" s="22" t="str">
        <f t="shared" si="11"/>
        <v/>
      </c>
      <c r="P134" s="22">
        <f t="shared" si="12"/>
        <v>5.5999999999999828E-2</v>
      </c>
    </row>
    <row r="135" spans="1:16" x14ac:dyDescent="0.25">
      <c r="A135" s="2" t="s">
        <v>769</v>
      </c>
      <c r="B135">
        <f>VLOOKUP($A135,'RAW DATA'!$A$1:$AI$332,6,FALSE)</f>
        <v>0</v>
      </c>
      <c r="C135">
        <f>IF(VLOOKUP($A135,'RAW DATA'!$A$1:$AI$332,14,FALSE)=0,NA(),(VLOOKUP($A135,'RAW DATA'!$A$1:$AI$332,14,FALSE)))</f>
        <v>607</v>
      </c>
      <c r="D135">
        <f>IF(VLOOKUP($A135,'RAW DATA'!$A$1:$AI$332,15,FALSE)=0,NA(),(VLOOKUP($A135,'RAW DATA'!$A$1:$AI$332,15,FALSE)))</f>
        <v>257</v>
      </c>
      <c r="E135">
        <f>IFERROR(VLOOKUP($A135,'RAW DATA'!$A$1:$AI$332,16,FALSE),0)</f>
        <v>60</v>
      </c>
      <c r="F135">
        <f>IFERROR(VLOOKUP($A135,'RAW DATA'!$A$1:$AI$332,17,FALSE),0)</f>
        <v>4.3499999999999996</v>
      </c>
      <c r="G135">
        <f>IFERROR(VLOOKUP($A135,'RAW DATA'!$A$1:$AI$332,18,FALSE),0)</f>
        <v>3.6</v>
      </c>
      <c r="H135" s="22">
        <f>IFERROR(VLOOKUP($A135,'RAW DATA'!$A$1:$AI$332,23,FALSE),0)</f>
        <v>899.3</v>
      </c>
      <c r="I135" s="22">
        <f t="shared" si="13"/>
        <v>240.18681196486156</v>
      </c>
      <c r="J135" s="22">
        <f>IFERROR(VLOOKUP($A135,'RAW DATA'!$A$1:$AI$332,24,FALSE),0)</f>
        <v>0</v>
      </c>
      <c r="K135">
        <f>IFERROR(VLOOKUP($A135,'RAW DATA'!$A$1:$AI$332,28,FALSE)*VLOOKUP($A135,'RAW DATA'!$A$1:$AI$332,29,FALSE)*VLOOKUP($A135,'RAW DATA'!$A$1:$AI$332,30,FALSE)/1000, PI()*(VLOOKUP($A135,'RAW DATA'!$A$1:$AI$332,31,FALSE)/2)^2*VLOOKUP($A135,'RAW DATA'!$A$1:$AI$332,29,FALSE)/1000)</f>
        <v>488.25</v>
      </c>
      <c r="L135">
        <f t="shared" si="10"/>
        <v>442.39631336405529</v>
      </c>
      <c r="M135" s="22">
        <f>VLOOKUP($A135,'RAW DATA'!$A$1:$AI$332,33,FALSE)</f>
        <v>0</v>
      </c>
      <c r="N135" s="22" t="str">
        <f>VLOOKUP($A135,'RAW DATA'!$A$1:$AI$332,34,FALSE)</f>
        <v>x</v>
      </c>
      <c r="O135" s="22">
        <f t="shared" si="11"/>
        <v>0.37207291666666675</v>
      </c>
      <c r="P135" s="22">
        <f t="shared" si="12"/>
        <v>7.0000462962962917E-2</v>
      </c>
    </row>
    <row r="136" spans="1:16" x14ac:dyDescent="0.25">
      <c r="A136" s="2" t="s">
        <v>770</v>
      </c>
      <c r="B136" t="str">
        <f>VLOOKUP($A136,'RAW DATA'!$A$1:$AI$332,6,FALSE)</f>
        <v>NMC</v>
      </c>
      <c r="C136">
        <f>IF(VLOOKUP($A136,'RAW DATA'!$A$1:$AI$332,14,FALSE)=0,NA(),(VLOOKUP($A136,'RAW DATA'!$A$1:$AI$332,14,FALSE)))</f>
        <v>498</v>
      </c>
      <c r="D136">
        <f>IF(VLOOKUP($A136,'RAW DATA'!$A$1:$AI$332,15,FALSE)=0,NA(),(VLOOKUP($A136,'RAW DATA'!$A$1:$AI$332,15,FALSE)))</f>
        <v>212</v>
      </c>
      <c r="E136">
        <f>IFERROR(VLOOKUP($A136,'RAW DATA'!$A$1:$AI$332,16,FALSE),0)</f>
        <v>50</v>
      </c>
      <c r="F136">
        <f>IFERROR(VLOOKUP($A136,'RAW DATA'!$A$1:$AI$332,17,FALSE),0)</f>
        <v>4.3499999999999996</v>
      </c>
      <c r="G136">
        <f>IFERROR(VLOOKUP($A136,'RAW DATA'!$A$1:$AI$332,18,FALSE),0)</f>
        <v>3.66</v>
      </c>
      <c r="H136" s="22">
        <f>IFERROR(VLOOKUP($A136,'RAW DATA'!$A$1:$AI$332,23,FALSE),0)</f>
        <v>861</v>
      </c>
      <c r="I136" s="22">
        <f t="shared" si="13"/>
        <v>212.54355400696863</v>
      </c>
      <c r="J136" s="22">
        <f>IFERROR(VLOOKUP($A136,'RAW DATA'!$A$1:$AI$332,24,FALSE),0)</f>
        <v>0</v>
      </c>
      <c r="K136">
        <f>IFERROR(VLOOKUP($A136,'RAW DATA'!$A$1:$AI$332,28,FALSE)*VLOOKUP($A136,'RAW DATA'!$A$1:$AI$332,29,FALSE)*VLOOKUP($A136,'RAW DATA'!$A$1:$AI$332,30,FALSE)/1000, PI()*(VLOOKUP($A136,'RAW DATA'!$A$1:$AI$332,31,FALSE)/2)^2*VLOOKUP($A136,'RAW DATA'!$A$1:$AI$332,29,FALSE)/1000)</f>
        <v>382.39499999999998</v>
      </c>
      <c r="L136">
        <f t="shared" si="10"/>
        <v>478.56274271368613</v>
      </c>
      <c r="M136" s="22" t="str">
        <f>VLOOKUP($A136,'RAW DATA'!$A$1:$AI$332,33,FALSE)</f>
        <v>x</v>
      </c>
      <c r="N136" s="22">
        <f>VLOOKUP($A136,'RAW DATA'!$A$1:$AI$332,34,FALSE)</f>
        <v>0</v>
      </c>
      <c r="O136" s="22">
        <f t="shared" si="11"/>
        <v>4.0615901639344143E-2</v>
      </c>
      <c r="P136" s="22">
        <f t="shared" si="12"/>
        <v>-2.5573770491802428E-3</v>
      </c>
    </row>
    <row r="137" spans="1:16" x14ac:dyDescent="0.25">
      <c r="A137" s="2" t="s">
        <v>771</v>
      </c>
      <c r="B137" t="str">
        <f>VLOOKUP($A137,'RAW DATA'!$A$1:$AI$332,6,FALSE)</f>
        <v>LFP</v>
      </c>
      <c r="C137" t="e">
        <f>IF(VLOOKUP($A137,'RAW DATA'!$A$1:$AI$332,14,FALSE)=0,NA(),(VLOOKUP($A137,'RAW DATA'!$A$1:$AI$332,14,FALSE)))</f>
        <v>#N/A</v>
      </c>
      <c r="D137">
        <f>IF(VLOOKUP($A137,'RAW DATA'!$A$1:$AI$332,15,FALSE)=0,NA(),(VLOOKUP($A137,'RAW DATA'!$A$1:$AI$332,15,FALSE)))</f>
        <v>132</v>
      </c>
      <c r="E137">
        <f>IFERROR(VLOOKUP($A137,'RAW DATA'!$A$1:$AI$332,16,FALSE),0)</f>
        <v>72</v>
      </c>
      <c r="F137">
        <f>IFERROR(VLOOKUP($A137,'RAW DATA'!$A$1:$AI$332,17,FALSE),0)</f>
        <v>3.65</v>
      </c>
      <c r="G137">
        <f>IFERROR(VLOOKUP($A137,'RAW DATA'!$A$1:$AI$332,18,FALSE),0)</f>
        <v>3.2</v>
      </c>
      <c r="H137" s="22">
        <f>IFERROR(VLOOKUP($A137,'RAW DATA'!$A$1:$AI$332,23,FALSE),0)</f>
        <v>1780</v>
      </c>
      <c r="I137" s="22">
        <f t="shared" si="13"/>
        <v>129.43820224719101</v>
      </c>
      <c r="J137" s="22">
        <f>IFERROR(VLOOKUP($A137,'RAW DATA'!$A$1:$AI$332,24,FALSE),0)</f>
        <v>0</v>
      </c>
      <c r="K137">
        <f>IFERROR(VLOOKUP($A137,'RAW DATA'!$A$1:$AI$332,28,FALSE)*VLOOKUP($A137,'RAW DATA'!$A$1:$AI$332,29,FALSE)*VLOOKUP($A137,'RAW DATA'!$A$1:$AI$332,30,FALSE)/1000, PI()*(VLOOKUP($A137,'RAW DATA'!$A$1:$AI$332,31,FALSE)/2)^2*VLOOKUP($A137,'RAW DATA'!$A$1:$AI$332,29,FALSE)/1000)</f>
        <v>870.75</v>
      </c>
      <c r="L137">
        <f t="shared" si="10"/>
        <v>264.59948320413434</v>
      </c>
      <c r="M137" s="22" t="str">
        <f>VLOOKUP($A137,'RAW DATA'!$A$1:$AI$332,33,FALSE)</f>
        <v>x</v>
      </c>
      <c r="N137" s="22">
        <f>VLOOKUP($A137,'RAW DATA'!$A$1:$AI$332,34,FALSE)</f>
        <v>0</v>
      </c>
      <c r="O137" s="22" t="str">
        <f t="shared" si="11"/>
        <v/>
      </c>
      <c r="P137" s="22">
        <f t="shared" si="12"/>
        <v>1.9791666666666652E-2</v>
      </c>
    </row>
    <row r="138" spans="1:16" x14ac:dyDescent="0.25">
      <c r="A138" s="2" t="s">
        <v>772</v>
      </c>
      <c r="B138" t="str">
        <f>VLOOKUP($A138,'RAW DATA'!$A$1:$AI$332,6,FALSE)</f>
        <v>LFP</v>
      </c>
      <c r="C138" t="e">
        <f>IF(VLOOKUP($A138,'RAW DATA'!$A$1:$AI$332,14,FALSE)=0,NA(),(VLOOKUP($A138,'RAW DATA'!$A$1:$AI$332,14,FALSE)))</f>
        <v>#N/A</v>
      </c>
      <c r="D138">
        <f>IF(VLOOKUP($A138,'RAW DATA'!$A$1:$AI$332,15,FALSE)=0,NA(),(VLOOKUP($A138,'RAW DATA'!$A$1:$AI$332,15,FALSE)))</f>
        <v>160</v>
      </c>
      <c r="E138">
        <f>IFERROR(VLOOKUP($A138,'RAW DATA'!$A$1:$AI$332,16,FALSE),0)</f>
        <v>100</v>
      </c>
      <c r="F138">
        <f>IFERROR(VLOOKUP($A138,'RAW DATA'!$A$1:$AI$332,17,FALSE),0)</f>
        <v>3.65</v>
      </c>
      <c r="G138">
        <f>IFERROR(VLOOKUP($A138,'RAW DATA'!$A$1:$AI$332,18,FALSE),0)</f>
        <v>3.2</v>
      </c>
      <c r="H138" s="22">
        <f>IFERROR(VLOOKUP($A138,'RAW DATA'!$A$1:$AI$332,23,FALSE),0)</f>
        <v>1970</v>
      </c>
      <c r="I138" s="22">
        <f t="shared" si="13"/>
        <v>162.43654822335026</v>
      </c>
      <c r="J138" s="22">
        <f>IFERROR(VLOOKUP($A138,'RAW DATA'!$A$1:$AI$332,24,FALSE),0)</f>
        <v>0</v>
      </c>
      <c r="K138">
        <f>IFERROR(VLOOKUP($A138,'RAW DATA'!$A$1:$AI$332,28,FALSE)*VLOOKUP($A138,'RAW DATA'!$A$1:$AI$332,29,FALSE)*VLOOKUP($A138,'RAW DATA'!$A$1:$AI$332,30,FALSE)/1000, PI()*(VLOOKUP($A138,'RAW DATA'!$A$1:$AI$332,31,FALSE)/2)^2*VLOOKUP($A138,'RAW DATA'!$A$1:$AI$332,29,FALSE)/1000)</f>
        <v>926.14400000000001</v>
      </c>
      <c r="L138">
        <f t="shared" si="10"/>
        <v>345.5186234538042</v>
      </c>
      <c r="M138" s="22" t="str">
        <f>VLOOKUP($A138,'RAW DATA'!$A$1:$AI$332,33,FALSE)</f>
        <v>x</v>
      </c>
      <c r="N138" s="22">
        <f>VLOOKUP($A138,'RAW DATA'!$A$1:$AI$332,34,FALSE)</f>
        <v>0</v>
      </c>
      <c r="O138" s="22" t="str">
        <f t="shared" si="11"/>
        <v/>
      </c>
      <c r="P138" s="22">
        <f t="shared" si="12"/>
        <v>-1.5000000000000013E-2</v>
      </c>
    </row>
    <row r="139" spans="1:16" x14ac:dyDescent="0.25">
      <c r="A139" s="2" t="s">
        <v>773</v>
      </c>
      <c r="B139" t="str">
        <f>VLOOKUP($A139,'RAW DATA'!$A$1:$AI$332,6,FALSE)</f>
        <v>LFP</v>
      </c>
      <c r="C139" t="e">
        <f>IF(VLOOKUP($A139,'RAW DATA'!$A$1:$AI$332,14,FALSE)=0,NA(),(VLOOKUP($A139,'RAW DATA'!$A$1:$AI$332,14,FALSE)))</f>
        <v>#N/A</v>
      </c>
      <c r="D139">
        <f>IF(VLOOKUP($A139,'RAW DATA'!$A$1:$AI$332,15,FALSE)=0,NA(),(VLOOKUP($A139,'RAW DATA'!$A$1:$AI$332,15,FALSE)))</f>
        <v>141</v>
      </c>
      <c r="E139">
        <f>IFERROR(VLOOKUP($A139,'RAW DATA'!$A$1:$AI$332,16,FALSE),0)</f>
        <v>176</v>
      </c>
      <c r="F139">
        <f>IFERROR(VLOOKUP($A139,'RAW DATA'!$A$1:$AI$332,17,FALSE),0)</f>
        <v>3.65</v>
      </c>
      <c r="G139">
        <f>IFERROR(VLOOKUP($A139,'RAW DATA'!$A$1:$AI$332,18,FALSE),0)</f>
        <v>3.2</v>
      </c>
      <c r="H139" s="22">
        <f>IFERROR(VLOOKUP($A139,'RAW DATA'!$A$1:$AI$332,23,FALSE),0)</f>
        <v>3984</v>
      </c>
      <c r="I139" s="22">
        <f t="shared" si="13"/>
        <v>141.36546184738958</v>
      </c>
      <c r="J139" s="22">
        <f>IFERROR(VLOOKUP($A139,'RAW DATA'!$A$1:$AI$332,24,FALSE),0)</f>
        <v>0</v>
      </c>
      <c r="K139">
        <f>IFERROR(VLOOKUP($A139,'RAW DATA'!$A$1:$AI$332,28,FALSE)*VLOOKUP($A139,'RAW DATA'!$A$1:$AI$332,29,FALSE)*VLOOKUP($A139,'RAW DATA'!$A$1:$AI$332,30,FALSE)/1000, PI()*(VLOOKUP($A139,'RAW DATA'!$A$1:$AI$332,31,FALSE)/2)^2*VLOOKUP($A139,'RAW DATA'!$A$1:$AI$332,29,FALSE)/1000)</f>
        <v>1934.1666000000002</v>
      </c>
      <c r="L139">
        <f t="shared" si="10"/>
        <v>291.18484415975337</v>
      </c>
      <c r="M139" s="22" t="str">
        <f>VLOOKUP($A139,'RAW DATA'!$A$1:$AI$332,33,FALSE)</f>
        <v>x</v>
      </c>
      <c r="N139" s="22">
        <f>VLOOKUP($A139,'RAW DATA'!$A$1:$AI$332,34,FALSE)</f>
        <v>0</v>
      </c>
      <c r="O139" s="22" t="str">
        <f t="shared" si="11"/>
        <v/>
      </c>
      <c r="P139" s="22">
        <f t="shared" si="12"/>
        <v>-2.585227272727475E-3</v>
      </c>
    </row>
    <row r="140" spans="1:16" x14ac:dyDescent="0.25">
      <c r="A140" s="2" t="s">
        <v>774</v>
      </c>
      <c r="B140" t="str">
        <f>VLOOKUP($A140,'RAW DATA'!$A$1:$AI$332,6,FALSE)</f>
        <v>LFP</v>
      </c>
      <c r="C140" t="e">
        <f>IF(VLOOKUP($A140,'RAW DATA'!$A$1:$AI$332,14,FALSE)=0,NA(),(VLOOKUP($A140,'RAW DATA'!$A$1:$AI$332,14,FALSE)))</f>
        <v>#N/A</v>
      </c>
      <c r="D140">
        <f>IF(VLOOKUP($A140,'RAW DATA'!$A$1:$AI$332,15,FALSE)=0,NA(),(VLOOKUP($A140,'RAW DATA'!$A$1:$AI$332,15,FALSE)))</f>
        <v>129</v>
      </c>
      <c r="E140">
        <f>IFERROR(VLOOKUP($A140,'RAW DATA'!$A$1:$AI$332,16,FALSE),0)</f>
        <v>3.6</v>
      </c>
      <c r="F140">
        <f>IFERROR(VLOOKUP($A140,'RAW DATA'!$A$1:$AI$332,17,FALSE),0)</f>
        <v>3.65</v>
      </c>
      <c r="G140">
        <f>IFERROR(VLOOKUP($A140,'RAW DATA'!$A$1:$AI$332,18,FALSE),0)</f>
        <v>3.2</v>
      </c>
      <c r="H140" s="22">
        <f>IFERROR(VLOOKUP($A140,'RAW DATA'!$A$1:$AI$332,23,FALSE),0)</f>
        <v>89</v>
      </c>
      <c r="I140" s="22">
        <f t="shared" si="13"/>
        <v>129.43820224719104</v>
      </c>
      <c r="J140" s="22">
        <f>IFERROR(VLOOKUP($A140,'RAW DATA'!$A$1:$AI$332,24,FALSE),0)</f>
        <v>0</v>
      </c>
      <c r="K140">
        <f>IFERROR(VLOOKUP($A140,'RAW DATA'!$A$1:$AI$332,28,FALSE)*VLOOKUP($A140,'RAW DATA'!$A$1:$AI$332,29,FALSE)*VLOOKUP($A140,'RAW DATA'!$A$1:$AI$332,30,FALSE)/1000, PI()*(VLOOKUP($A140,'RAW DATA'!$A$1:$AI$332,31,FALSE)/2)^2*VLOOKUP($A140,'RAW DATA'!$A$1:$AI$332,29,FALSE)/1000)</f>
        <v>0</v>
      </c>
      <c r="L140" t="e">
        <f t="shared" si="10"/>
        <v>#DIV/0!</v>
      </c>
      <c r="M140" s="22" t="str">
        <f>VLOOKUP($A140,'RAW DATA'!$A$1:$AI$332,33,FALSE)</f>
        <v>x</v>
      </c>
      <c r="N140" s="22">
        <f>VLOOKUP($A140,'RAW DATA'!$A$1:$AI$332,34,FALSE)</f>
        <v>0</v>
      </c>
      <c r="O140" s="22" t="str">
        <f t="shared" si="11"/>
        <v/>
      </c>
      <c r="P140" s="22">
        <f t="shared" si="12"/>
        <v>-3.3854166666669183E-3</v>
      </c>
    </row>
    <row r="141" spans="1:16" x14ac:dyDescent="0.25">
      <c r="A141" s="2" t="s">
        <v>775</v>
      </c>
      <c r="B141">
        <f>VLOOKUP($A141,'RAW DATA'!$A$1:$AI$332,6,FALSE)</f>
        <v>0</v>
      </c>
      <c r="C141">
        <f>IF(VLOOKUP($A141,'RAW DATA'!$A$1:$AI$332,14,FALSE)=0,NA(),(VLOOKUP($A141,'RAW DATA'!$A$1:$AI$332,14,FALSE)))</f>
        <v>488</v>
      </c>
      <c r="D141">
        <f>IF(VLOOKUP($A141,'RAW DATA'!$A$1:$AI$332,15,FALSE)=0,NA(),(VLOOKUP($A141,'RAW DATA'!$A$1:$AI$332,15,FALSE)))</f>
        <v>208</v>
      </c>
      <c r="E141">
        <f>IFERROR(VLOOKUP($A141,'RAW DATA'!$A$1:$AI$332,16,FALSE),0)</f>
        <v>49.5</v>
      </c>
      <c r="F141">
        <f>IFERROR(VLOOKUP($A141,'RAW DATA'!$A$1:$AI$332,17,FALSE),0)</f>
        <v>4.3499999999999996</v>
      </c>
      <c r="G141">
        <f>IFERROR(VLOOKUP($A141,'RAW DATA'!$A$1:$AI$332,18,FALSE),0)</f>
        <v>3.6</v>
      </c>
      <c r="H141" s="22">
        <f>IFERROR(VLOOKUP($A141,'RAW DATA'!$A$1:$AI$332,23,FALSE),0)</f>
        <v>866</v>
      </c>
      <c r="I141" s="22">
        <f t="shared" si="13"/>
        <v>205.77367205542728</v>
      </c>
      <c r="J141" s="22">
        <f>IFERROR(VLOOKUP($A141,'RAW DATA'!$A$1:$AI$332,24,FALSE),0)</f>
        <v>0</v>
      </c>
      <c r="K141">
        <f>IFERROR(VLOOKUP($A141,'RAW DATA'!$A$1:$AI$332,28,FALSE)*VLOOKUP($A141,'RAW DATA'!$A$1:$AI$332,29,FALSE)*VLOOKUP($A141,'RAW DATA'!$A$1:$AI$332,30,FALSE)/1000, PI()*(VLOOKUP($A141,'RAW DATA'!$A$1:$AI$332,31,FALSE)/2)^2*VLOOKUP($A141,'RAW DATA'!$A$1:$AI$332,29,FALSE)/1000)</f>
        <v>363.63600000000002</v>
      </c>
      <c r="L141">
        <f t="shared" si="10"/>
        <v>490.05049005049005</v>
      </c>
      <c r="M141" s="22">
        <f>VLOOKUP($A141,'RAW DATA'!$A$1:$AI$332,33,FALSE)</f>
        <v>0</v>
      </c>
      <c r="N141" s="22" t="str">
        <f>VLOOKUP($A141,'RAW DATA'!$A$1:$AI$332,34,FALSE)</f>
        <v>x</v>
      </c>
      <c r="O141" s="22">
        <f t="shared" si="11"/>
        <v>-4.1842424242424237E-3</v>
      </c>
      <c r="P141" s="22">
        <f t="shared" si="12"/>
        <v>1.0819304152637432E-2</v>
      </c>
    </row>
    <row r="142" spans="1:16" x14ac:dyDescent="0.25">
      <c r="A142" s="2" t="s">
        <v>776</v>
      </c>
      <c r="B142">
        <f>VLOOKUP($A142,'RAW DATA'!$A$1:$AI$332,6,FALSE)</f>
        <v>0</v>
      </c>
      <c r="C142">
        <f>IF(VLOOKUP($A142,'RAW DATA'!$A$1:$AI$332,14,FALSE)=0,NA(),(VLOOKUP($A142,'RAW DATA'!$A$1:$AI$332,14,FALSE)))</f>
        <v>704</v>
      </c>
      <c r="D142">
        <f>IF(VLOOKUP($A142,'RAW DATA'!$A$1:$AI$332,15,FALSE)=0,NA(),(VLOOKUP($A142,'RAW DATA'!$A$1:$AI$332,15,FALSE)))</f>
        <v>260</v>
      </c>
      <c r="E142">
        <f>IFERROR(VLOOKUP($A142,'RAW DATA'!$A$1:$AI$332,16,FALSE),0)</f>
        <v>5</v>
      </c>
      <c r="F142">
        <f>IFERROR(VLOOKUP($A142,'RAW DATA'!$A$1:$AI$332,17,FALSE),0)</f>
        <v>4.2</v>
      </c>
      <c r="G142">
        <f>IFERROR(VLOOKUP($A142,'RAW DATA'!$A$1:$AI$332,18,FALSE),0)</f>
        <v>3.6</v>
      </c>
      <c r="H142" s="22">
        <f>IFERROR(VLOOKUP($A142,'RAW DATA'!$A$1:$AI$332,23,FALSE),0)</f>
        <v>70</v>
      </c>
      <c r="I142" s="22">
        <f t="shared" si="13"/>
        <v>257.14285714285711</v>
      </c>
      <c r="J142" s="22">
        <f>IFERROR(VLOOKUP($A142,'RAW DATA'!$A$1:$AI$332,24,FALSE),0)</f>
        <v>0</v>
      </c>
      <c r="K142">
        <f>IFERROR(VLOOKUP($A142,'RAW DATA'!$A$1:$AI$332,28,FALSE)*VLOOKUP($A142,'RAW DATA'!$A$1:$AI$332,29,FALSE)*VLOOKUP($A142,'RAW DATA'!$A$1:$AI$332,30,FALSE)/1000, PI()*(VLOOKUP($A142,'RAW DATA'!$A$1:$AI$332,31,FALSE)/2)^2*VLOOKUP($A142,'RAW DATA'!$A$1:$AI$332,29,FALSE)/1000)</f>
        <v>0</v>
      </c>
      <c r="L142" t="e">
        <f t="shared" si="10"/>
        <v>#DIV/0!</v>
      </c>
      <c r="M142" s="22">
        <f>VLOOKUP($A142,'RAW DATA'!$A$1:$AI$332,33,FALSE)</f>
        <v>0</v>
      </c>
      <c r="N142" s="22" t="str">
        <f>VLOOKUP($A142,'RAW DATA'!$A$1:$AI$332,34,FALSE)</f>
        <v>x</v>
      </c>
      <c r="O142" s="22" t="str">
        <f t="shared" si="11"/>
        <v/>
      </c>
      <c r="P142" s="22">
        <f t="shared" si="12"/>
        <v>1.1111111111111294E-2</v>
      </c>
    </row>
    <row r="143" spans="1:16" x14ac:dyDescent="0.25">
      <c r="A143" s="2" t="s">
        <v>777</v>
      </c>
      <c r="B143">
        <f>VLOOKUP($A143,'RAW DATA'!$A$1:$AI$332,6,FALSE)</f>
        <v>0</v>
      </c>
      <c r="C143">
        <f>IF(VLOOKUP($A143,'RAW DATA'!$A$1:$AI$332,14,FALSE)=0,NA(),(VLOOKUP($A143,'RAW DATA'!$A$1:$AI$332,14,FALSE)))</f>
        <v>755</v>
      </c>
      <c r="D143">
        <f>IF(VLOOKUP($A143,'RAW DATA'!$A$1:$AI$332,15,FALSE)=0,NA(),(VLOOKUP($A143,'RAW DATA'!$A$1:$AI$332,15,FALSE)))</f>
        <v>271</v>
      </c>
      <c r="E143">
        <f>IFERROR(VLOOKUP($A143,'RAW DATA'!$A$1:$AI$332,16,FALSE),0)</f>
        <v>5.0199999999999996</v>
      </c>
      <c r="F143">
        <f>IFERROR(VLOOKUP($A143,'RAW DATA'!$A$1:$AI$332,17,FALSE),0)</f>
        <v>4.2</v>
      </c>
      <c r="G143">
        <f>IFERROR(VLOOKUP($A143,'RAW DATA'!$A$1:$AI$332,18,FALSE),0)</f>
        <v>3.6</v>
      </c>
      <c r="H143" s="22">
        <f>IFERROR(VLOOKUP($A143,'RAW DATA'!$A$1:$AI$332,23,FALSE),0)</f>
        <v>70</v>
      </c>
      <c r="I143" s="22">
        <f t="shared" si="13"/>
        <v>258.17142857142852</v>
      </c>
      <c r="J143" s="22">
        <f>IFERROR(VLOOKUP($A143,'RAW DATA'!$A$1:$AI$332,24,FALSE),0)</f>
        <v>0</v>
      </c>
      <c r="K143">
        <f>IFERROR(VLOOKUP($A143,'RAW DATA'!$A$1:$AI$332,28,FALSE)*VLOOKUP($A143,'RAW DATA'!$A$1:$AI$332,29,FALSE)*VLOOKUP($A143,'RAW DATA'!$A$1:$AI$332,30,FALSE)/1000, PI()*(VLOOKUP($A143,'RAW DATA'!$A$1:$AI$332,31,FALSE)/2)^2*VLOOKUP($A143,'RAW DATA'!$A$1:$AI$332,29,FALSE)/1000)</f>
        <v>0</v>
      </c>
      <c r="L143" t="e">
        <f t="shared" si="10"/>
        <v>#DIV/0!</v>
      </c>
      <c r="M143" s="22">
        <f>VLOOKUP($A143,'RAW DATA'!$A$1:$AI$332,33,FALSE)</f>
        <v>0</v>
      </c>
      <c r="N143" s="22" t="str">
        <f>VLOOKUP($A143,'RAW DATA'!$A$1:$AI$332,34,FALSE)</f>
        <v>x</v>
      </c>
      <c r="O143" s="22" t="str">
        <f t="shared" si="11"/>
        <v/>
      </c>
      <c r="P143" s="22">
        <f t="shared" si="12"/>
        <v>4.9690128375387443E-2</v>
      </c>
    </row>
    <row r="144" spans="1:16" x14ac:dyDescent="0.25">
      <c r="A144" s="2" t="s">
        <v>778</v>
      </c>
      <c r="B144">
        <f>VLOOKUP($A144,'RAW DATA'!$A$1:$AI$332,6,FALSE)</f>
        <v>0</v>
      </c>
      <c r="C144">
        <f>IF(VLOOKUP($A144,'RAW DATA'!$A$1:$AI$332,14,FALSE)=0,NA(),(VLOOKUP($A144,'RAW DATA'!$A$1:$AI$332,14,FALSE)))</f>
        <v>601</v>
      </c>
      <c r="D144">
        <f>IF(VLOOKUP($A144,'RAW DATA'!$A$1:$AI$332,15,FALSE)=0,NA(),(VLOOKUP($A144,'RAW DATA'!$A$1:$AI$332,15,FALSE)))</f>
        <v>226</v>
      </c>
      <c r="E144">
        <f>IFERROR(VLOOKUP($A144,'RAW DATA'!$A$1:$AI$332,16,FALSE),0)</f>
        <v>4.2</v>
      </c>
      <c r="F144">
        <f>IFERROR(VLOOKUP($A144,'RAW DATA'!$A$1:$AI$332,17,FALSE),0)</f>
        <v>4.2</v>
      </c>
      <c r="G144">
        <f>IFERROR(VLOOKUP($A144,'RAW DATA'!$A$1:$AI$332,18,FALSE),0)</f>
        <v>3.6</v>
      </c>
      <c r="H144" s="22">
        <f>IFERROR(VLOOKUP($A144,'RAW DATA'!$A$1:$AI$332,23,FALSE),0)</f>
        <v>70</v>
      </c>
      <c r="I144" s="22">
        <f t="shared" si="13"/>
        <v>216</v>
      </c>
      <c r="J144" s="22">
        <f>IFERROR(VLOOKUP($A144,'RAW DATA'!$A$1:$AI$332,24,FALSE),0)</f>
        <v>0</v>
      </c>
      <c r="K144">
        <f>IFERROR(VLOOKUP($A144,'RAW DATA'!$A$1:$AI$332,28,FALSE)*VLOOKUP($A144,'RAW DATA'!$A$1:$AI$332,29,FALSE)*VLOOKUP($A144,'RAW DATA'!$A$1:$AI$332,30,FALSE)/1000, PI()*(VLOOKUP($A144,'RAW DATA'!$A$1:$AI$332,31,FALSE)/2)^2*VLOOKUP($A144,'RAW DATA'!$A$1:$AI$332,29,FALSE)/1000)</f>
        <v>0</v>
      </c>
      <c r="L144" t="e">
        <f t="shared" si="10"/>
        <v>#DIV/0!</v>
      </c>
      <c r="M144" s="22">
        <f>VLOOKUP($A144,'RAW DATA'!$A$1:$AI$332,33,FALSE)</f>
        <v>0</v>
      </c>
      <c r="N144" s="22" t="str">
        <f>VLOOKUP($A144,'RAW DATA'!$A$1:$AI$332,34,FALSE)</f>
        <v>x</v>
      </c>
      <c r="O144" s="22" t="str">
        <f t="shared" si="11"/>
        <v/>
      </c>
      <c r="P144" s="22">
        <f t="shared" si="12"/>
        <v>4.629629629629628E-2</v>
      </c>
    </row>
    <row r="145" spans="1:16" x14ac:dyDescent="0.25">
      <c r="A145" s="2" t="s">
        <v>779</v>
      </c>
      <c r="B145">
        <f>VLOOKUP($A145,'RAW DATA'!$A$1:$AI$332,6,FALSE)</f>
        <v>0</v>
      </c>
      <c r="C145">
        <f>IF(VLOOKUP($A145,'RAW DATA'!$A$1:$AI$332,14,FALSE)=0,NA(),(VLOOKUP($A145,'RAW DATA'!$A$1:$AI$332,14,FALSE)))</f>
        <v>615</v>
      </c>
      <c r="D145">
        <f>IF(VLOOKUP($A145,'RAW DATA'!$A$1:$AI$332,15,FALSE)=0,NA(),(VLOOKUP($A145,'RAW DATA'!$A$1:$AI$332,15,FALSE)))</f>
        <v>230</v>
      </c>
      <c r="E145">
        <f>IFERROR(VLOOKUP($A145,'RAW DATA'!$A$1:$AI$332,16,FALSE),0)</f>
        <v>4.2</v>
      </c>
      <c r="F145">
        <f>IFERROR(VLOOKUP($A145,'RAW DATA'!$A$1:$AI$332,17,FALSE),0)</f>
        <v>4.2</v>
      </c>
      <c r="G145">
        <f>IFERROR(VLOOKUP($A145,'RAW DATA'!$A$1:$AI$332,18,FALSE),0)</f>
        <v>3.6</v>
      </c>
      <c r="H145" s="22">
        <f>IFERROR(VLOOKUP($A145,'RAW DATA'!$A$1:$AI$332,23,FALSE),0)</f>
        <v>70</v>
      </c>
      <c r="I145" s="22">
        <f t="shared" si="13"/>
        <v>216</v>
      </c>
      <c r="J145" s="22">
        <f>IFERROR(VLOOKUP($A145,'RAW DATA'!$A$1:$AI$332,24,FALSE),0)</f>
        <v>0</v>
      </c>
      <c r="K145">
        <f>IFERROR(VLOOKUP($A145,'RAW DATA'!$A$1:$AI$332,28,FALSE)*VLOOKUP($A145,'RAW DATA'!$A$1:$AI$332,29,FALSE)*VLOOKUP($A145,'RAW DATA'!$A$1:$AI$332,30,FALSE)/1000, PI()*(VLOOKUP($A145,'RAW DATA'!$A$1:$AI$332,31,FALSE)/2)^2*VLOOKUP($A145,'RAW DATA'!$A$1:$AI$332,29,FALSE)/1000)</f>
        <v>0</v>
      </c>
      <c r="L145" t="e">
        <f t="shared" si="10"/>
        <v>#DIV/0!</v>
      </c>
      <c r="M145" s="22">
        <f>VLOOKUP($A145,'RAW DATA'!$A$1:$AI$332,33,FALSE)</f>
        <v>0</v>
      </c>
      <c r="N145" s="22" t="str">
        <f>VLOOKUP($A145,'RAW DATA'!$A$1:$AI$332,34,FALSE)</f>
        <v>x</v>
      </c>
      <c r="O145" s="22" t="str">
        <f t="shared" si="11"/>
        <v/>
      </c>
      <c r="P145" s="22">
        <f t="shared" si="12"/>
        <v>6.4814814814814881E-2</v>
      </c>
    </row>
    <row r="146" spans="1:16" x14ac:dyDescent="0.25">
      <c r="A146" s="2" t="s">
        <v>780</v>
      </c>
      <c r="B146">
        <f>VLOOKUP($A146,'RAW DATA'!$A$1:$AI$332,6,FALSE)</f>
        <v>0</v>
      </c>
      <c r="C146">
        <f>IF(VLOOKUP($A146,'RAW DATA'!$A$1:$AI$332,14,FALSE)=0,NA(),(VLOOKUP($A146,'RAW DATA'!$A$1:$AI$332,14,FALSE)))</f>
        <v>742</v>
      </c>
      <c r="D146">
        <f>IF(VLOOKUP($A146,'RAW DATA'!$A$1:$AI$332,15,FALSE)=0,NA(),(VLOOKUP($A146,'RAW DATA'!$A$1:$AI$332,15,FALSE)))</f>
        <v>260</v>
      </c>
      <c r="E146">
        <f>IFERROR(VLOOKUP($A146,'RAW DATA'!$A$1:$AI$332,16,FALSE),0)</f>
        <v>5</v>
      </c>
      <c r="F146">
        <f>IFERROR(VLOOKUP($A146,'RAW DATA'!$A$1:$AI$332,17,FALSE),0)</f>
        <v>4.2</v>
      </c>
      <c r="G146">
        <f>IFERROR(VLOOKUP($A146,'RAW DATA'!$A$1:$AI$332,18,FALSE),0)</f>
        <v>3.6</v>
      </c>
      <c r="H146" s="22">
        <f>IFERROR(VLOOKUP($A146,'RAW DATA'!$A$1:$AI$332,23,FALSE),0)</f>
        <v>72</v>
      </c>
      <c r="I146" s="22">
        <f t="shared" si="13"/>
        <v>250.00000000000003</v>
      </c>
      <c r="J146" s="22">
        <f>IFERROR(VLOOKUP($A146,'RAW DATA'!$A$1:$AI$332,24,FALSE),0)</f>
        <v>0</v>
      </c>
      <c r="K146">
        <f>IFERROR(VLOOKUP($A146,'RAW DATA'!$A$1:$AI$332,28,FALSE)*VLOOKUP($A146,'RAW DATA'!$A$1:$AI$332,29,FALSE)*VLOOKUP($A146,'RAW DATA'!$A$1:$AI$332,30,FALSE)/1000, PI()*(VLOOKUP($A146,'RAW DATA'!$A$1:$AI$332,31,FALSE)/2)^2*VLOOKUP($A146,'RAW DATA'!$A$1:$AI$332,29,FALSE)/1000)</f>
        <v>0</v>
      </c>
      <c r="L146" t="e">
        <f t="shared" si="10"/>
        <v>#DIV/0!</v>
      </c>
      <c r="M146" s="22">
        <f>VLOOKUP($A146,'RAW DATA'!$A$1:$AI$332,33,FALSE)</f>
        <v>0</v>
      </c>
      <c r="N146" s="22" t="str">
        <f>VLOOKUP($A146,'RAW DATA'!$A$1:$AI$332,34,FALSE)</f>
        <v>x</v>
      </c>
      <c r="O146" s="22" t="str">
        <f t="shared" si="11"/>
        <v/>
      </c>
      <c r="P146" s="22">
        <f t="shared" si="12"/>
        <v>3.9999999999999813E-2</v>
      </c>
    </row>
    <row r="147" spans="1:16" x14ac:dyDescent="0.25">
      <c r="A147" s="2" t="s">
        <v>781</v>
      </c>
      <c r="B147">
        <f>VLOOKUP($A147,'RAW DATA'!$A$1:$AI$332,6,FALSE)</f>
        <v>0</v>
      </c>
      <c r="C147">
        <f>IF(VLOOKUP($A147,'RAW DATA'!$A$1:$AI$332,14,FALSE)=0,NA(),(VLOOKUP($A147,'RAW DATA'!$A$1:$AI$332,14,FALSE)))</f>
        <v>524</v>
      </c>
      <c r="D147">
        <f>IF(VLOOKUP($A147,'RAW DATA'!$A$1:$AI$332,15,FALSE)=0,NA(),(VLOOKUP($A147,'RAW DATA'!$A$1:$AI$332,15,FALSE)))</f>
        <v>211</v>
      </c>
      <c r="E147">
        <f>IFERROR(VLOOKUP($A147,'RAW DATA'!$A$1:$AI$332,16,FALSE),0)</f>
        <v>50</v>
      </c>
      <c r="F147">
        <f>IFERROR(VLOOKUP($A147,'RAW DATA'!$A$1:$AI$332,17,FALSE),0)</f>
        <v>4.2</v>
      </c>
      <c r="G147">
        <f>IFERROR(VLOOKUP($A147,'RAW DATA'!$A$1:$AI$332,18,FALSE),0)</f>
        <v>3.6</v>
      </c>
      <c r="H147" s="22">
        <f>IFERROR(VLOOKUP($A147,'RAW DATA'!$A$1:$AI$332,23,FALSE),0)</f>
        <v>895</v>
      </c>
      <c r="I147" s="22">
        <f t="shared" si="13"/>
        <v>201.11731843575419</v>
      </c>
      <c r="J147" s="22">
        <f>IFERROR(VLOOKUP($A147,'RAW DATA'!$A$1:$AI$332,24,FALSE),0)</f>
        <v>0</v>
      </c>
      <c r="K147">
        <f>IFERROR(VLOOKUP($A147,'RAW DATA'!$A$1:$AI$332,28,FALSE)*VLOOKUP($A147,'RAW DATA'!$A$1:$AI$332,29,FALSE)*VLOOKUP($A147,'RAW DATA'!$A$1:$AI$332,30,FALSE)/1000, PI()*(VLOOKUP($A147,'RAW DATA'!$A$1:$AI$332,31,FALSE)/2)^2*VLOOKUP($A147,'RAW DATA'!$A$1:$AI$332,29,FALSE)/1000)</f>
        <v>483.29639999999995</v>
      </c>
      <c r="L147">
        <f t="shared" si="10"/>
        <v>372.44225282869894</v>
      </c>
      <c r="M147" s="22">
        <f>VLOOKUP($A147,'RAW DATA'!$A$1:$AI$332,33,FALSE)</f>
        <v>0</v>
      </c>
      <c r="N147" s="22" t="str">
        <f>VLOOKUP($A147,'RAW DATA'!$A$1:$AI$332,34,FALSE)</f>
        <v>x</v>
      </c>
      <c r="O147" s="22">
        <f t="shared" si="11"/>
        <v>0.40692951999999982</v>
      </c>
      <c r="P147" s="22">
        <f t="shared" si="12"/>
        <v>4.9138888888888843E-2</v>
      </c>
    </row>
    <row r="148" spans="1:16" x14ac:dyDescent="0.25">
      <c r="A148" s="2" t="s">
        <v>782</v>
      </c>
      <c r="B148">
        <f>VLOOKUP($A148,'RAW DATA'!$A$1:$AI$332,6,FALSE)</f>
        <v>0</v>
      </c>
      <c r="C148">
        <f>IF(VLOOKUP($A148,'RAW DATA'!$A$1:$AI$332,14,FALSE)=0,NA(),(VLOOKUP($A148,'RAW DATA'!$A$1:$AI$332,14,FALSE)))</f>
        <v>481</v>
      </c>
      <c r="D148">
        <f>IF(VLOOKUP($A148,'RAW DATA'!$A$1:$AI$332,15,FALSE)=0,NA(),(VLOOKUP($A148,'RAW DATA'!$A$1:$AI$332,15,FALSE)))</f>
        <v>215</v>
      </c>
      <c r="E148">
        <f>IFERROR(VLOOKUP($A148,'RAW DATA'!$A$1:$AI$332,16,FALSE),0)</f>
        <v>51</v>
      </c>
      <c r="F148">
        <f>IFERROR(VLOOKUP($A148,'RAW DATA'!$A$1:$AI$332,17,FALSE),0)</f>
        <v>4.2</v>
      </c>
      <c r="G148">
        <f>IFERROR(VLOOKUP($A148,'RAW DATA'!$A$1:$AI$332,18,FALSE),0)</f>
        <v>3.6</v>
      </c>
      <c r="H148" s="22">
        <f>IFERROR(VLOOKUP($A148,'RAW DATA'!$A$1:$AI$332,23,FALSE),0)</f>
        <v>911</v>
      </c>
      <c r="I148" s="22">
        <f t="shared" si="13"/>
        <v>201.53677277716793</v>
      </c>
      <c r="J148" s="22">
        <f>IFERROR(VLOOKUP($A148,'RAW DATA'!$A$1:$AI$332,24,FALSE),0)</f>
        <v>0</v>
      </c>
      <c r="K148">
        <f>IFERROR(VLOOKUP($A148,'RAW DATA'!$A$1:$AI$332,28,FALSE)*VLOOKUP($A148,'RAW DATA'!$A$1:$AI$332,29,FALSE)*VLOOKUP($A148,'RAW DATA'!$A$1:$AI$332,30,FALSE)/1000, PI()*(VLOOKUP($A148,'RAW DATA'!$A$1:$AI$332,31,FALSE)/2)^2*VLOOKUP($A148,'RAW DATA'!$A$1:$AI$332,29,FALSE)/1000)</f>
        <v>406.11200000000002</v>
      </c>
      <c r="L148">
        <f t="shared" si="10"/>
        <v>452.09203372468676</v>
      </c>
      <c r="M148" s="22">
        <f>VLOOKUP($A148,'RAW DATA'!$A$1:$AI$332,33,FALSE)</f>
        <v>0</v>
      </c>
      <c r="N148" s="22" t="str">
        <f>VLOOKUP($A148,'RAW DATA'!$A$1:$AI$332,34,FALSE)</f>
        <v>x</v>
      </c>
      <c r="O148" s="22">
        <f t="shared" si="11"/>
        <v>6.3942657952069881E-2</v>
      </c>
      <c r="P148" s="22">
        <f t="shared" si="12"/>
        <v>6.6802832244008847E-2</v>
      </c>
    </row>
    <row r="149" spans="1:16" x14ac:dyDescent="0.25">
      <c r="A149" s="2" t="s">
        <v>783</v>
      </c>
      <c r="B149">
        <f>VLOOKUP($A149,'RAW DATA'!$A$1:$AI$332,6,FALSE)</f>
        <v>0</v>
      </c>
      <c r="C149">
        <f>IF(VLOOKUP($A149,'RAW DATA'!$A$1:$AI$332,14,FALSE)=0,NA(),(VLOOKUP($A149,'RAW DATA'!$A$1:$AI$332,14,FALSE)))</f>
        <v>641</v>
      </c>
      <c r="D149">
        <f>IF(VLOOKUP($A149,'RAW DATA'!$A$1:$AI$332,15,FALSE)=0,NA(),(VLOOKUP($A149,'RAW DATA'!$A$1:$AI$332,15,FALSE)))</f>
        <v>257</v>
      </c>
      <c r="E149">
        <f>IFERROR(VLOOKUP($A149,'RAW DATA'!$A$1:$AI$332,16,FALSE),0)</f>
        <v>61</v>
      </c>
      <c r="F149">
        <f>IFERROR(VLOOKUP($A149,'RAW DATA'!$A$1:$AI$332,17,FALSE),0)</f>
        <v>4.2</v>
      </c>
      <c r="G149">
        <f>IFERROR(VLOOKUP($A149,'RAW DATA'!$A$1:$AI$332,18,FALSE),0)</f>
        <v>3.6</v>
      </c>
      <c r="H149" s="22">
        <f>IFERROR(VLOOKUP($A149,'RAW DATA'!$A$1:$AI$332,23,FALSE),0)</f>
        <v>875</v>
      </c>
      <c r="I149" s="22">
        <f t="shared" si="13"/>
        <v>250.97142857142856</v>
      </c>
      <c r="J149" s="22">
        <f>IFERROR(VLOOKUP($A149,'RAW DATA'!$A$1:$AI$332,24,FALSE),0)</f>
        <v>0</v>
      </c>
      <c r="K149">
        <f>IFERROR(VLOOKUP($A149,'RAW DATA'!$A$1:$AI$332,28,FALSE)*VLOOKUP($A149,'RAW DATA'!$A$1:$AI$332,29,FALSE)*VLOOKUP($A149,'RAW DATA'!$A$1:$AI$332,30,FALSE)/1000, PI()*(VLOOKUP($A149,'RAW DATA'!$A$1:$AI$332,31,FALSE)/2)^2*VLOOKUP($A149,'RAW DATA'!$A$1:$AI$332,29,FALSE)/1000)</f>
        <v>445.17</v>
      </c>
      <c r="L149">
        <f t="shared" si="10"/>
        <v>493.29469640811374</v>
      </c>
      <c r="M149" s="22">
        <f>VLOOKUP($A149,'RAW DATA'!$A$1:$AI$332,33,FALSE)</f>
        <v>0</v>
      </c>
      <c r="N149" s="22" t="str">
        <f>VLOOKUP($A149,'RAW DATA'!$A$1:$AI$332,34,FALSE)</f>
        <v>x</v>
      </c>
      <c r="O149" s="22">
        <f t="shared" si="11"/>
        <v>0.29942609289617494</v>
      </c>
      <c r="P149" s="22">
        <f t="shared" si="12"/>
        <v>2.4020947176685015E-2</v>
      </c>
    </row>
    <row r="150" spans="1:16" x14ac:dyDescent="0.25">
      <c r="A150" s="2" t="s">
        <v>784</v>
      </c>
      <c r="B150">
        <f>VLOOKUP($A150,'RAW DATA'!$A$1:$AI$332,6,FALSE)</f>
        <v>0</v>
      </c>
      <c r="C150">
        <f>IF(VLOOKUP($A150,'RAW DATA'!$A$1:$AI$332,14,FALSE)=0,NA(),(VLOOKUP($A150,'RAW DATA'!$A$1:$AI$332,14,FALSE)))</f>
        <v>648</v>
      </c>
      <c r="D150">
        <f>IF(VLOOKUP($A150,'RAW DATA'!$A$1:$AI$332,15,FALSE)=0,NA(),(VLOOKUP($A150,'RAW DATA'!$A$1:$AI$332,15,FALSE)))</f>
        <v>259</v>
      </c>
      <c r="E150">
        <f>IFERROR(VLOOKUP($A150,'RAW DATA'!$A$1:$AI$332,16,FALSE),0)</f>
        <v>65</v>
      </c>
      <c r="F150">
        <f>IFERROR(VLOOKUP($A150,'RAW DATA'!$A$1:$AI$332,17,FALSE),0)</f>
        <v>4.2</v>
      </c>
      <c r="G150">
        <f>IFERROR(VLOOKUP($A150,'RAW DATA'!$A$1:$AI$332,18,FALSE),0)</f>
        <v>3.657</v>
      </c>
      <c r="H150" s="22">
        <f>IFERROR(VLOOKUP($A150,'RAW DATA'!$A$1:$AI$332,23,FALSE),0)</f>
        <v>897</v>
      </c>
      <c r="I150" s="22">
        <f t="shared" si="13"/>
        <v>265</v>
      </c>
      <c r="J150" s="22">
        <f>IFERROR(VLOOKUP($A150,'RAW DATA'!$A$1:$AI$332,24,FALSE),0)</f>
        <v>426</v>
      </c>
      <c r="K150">
        <f>IFERROR(VLOOKUP($A150,'RAW DATA'!$A$1:$AI$332,28,FALSE)*VLOOKUP($A150,'RAW DATA'!$A$1:$AI$332,29,FALSE)*VLOOKUP($A150,'RAW DATA'!$A$1:$AI$332,30,FALSE)/1000, PI()*(VLOOKUP($A150,'RAW DATA'!$A$1:$AI$332,31,FALSE)/2)^2*VLOOKUP($A150,'RAW DATA'!$A$1:$AI$332,29,FALSE)/1000)</f>
        <v>425.87999999999994</v>
      </c>
      <c r="L150">
        <f t="shared" si="10"/>
        <v>558.15018315018324</v>
      </c>
      <c r="M150" s="22">
        <f>VLOOKUP($A150,'RAW DATA'!$A$1:$AI$332,33,FALSE)</f>
        <v>0</v>
      </c>
      <c r="N150" s="22" t="str">
        <f>VLOOKUP($A150,'RAW DATA'!$A$1:$AI$332,34,FALSE)</f>
        <v>x</v>
      </c>
      <c r="O150" s="22">
        <f t="shared" si="11"/>
        <v>0.16097785069729276</v>
      </c>
      <c r="P150" s="22">
        <f t="shared" si="12"/>
        <v>-2.2641509433962259E-2</v>
      </c>
    </row>
    <row r="151" spans="1:16" x14ac:dyDescent="0.25">
      <c r="A151" s="2" t="s">
        <v>785</v>
      </c>
      <c r="B151">
        <f>VLOOKUP($A151,'RAW DATA'!$A$1:$AI$332,6,FALSE)</f>
        <v>0</v>
      </c>
      <c r="C151" t="e">
        <f>IF(VLOOKUP($A151,'RAW DATA'!$A$1:$AI$332,14,FALSE)=0,NA(),(VLOOKUP($A151,'RAW DATA'!$A$1:$AI$332,14,FALSE)))</f>
        <v>#N/A</v>
      </c>
      <c r="D151" t="e">
        <f>IF(VLOOKUP($A151,'RAW DATA'!$A$1:$AI$332,15,FALSE)=0,NA(),(VLOOKUP($A151,'RAW DATA'!$A$1:$AI$332,15,FALSE)))</f>
        <v>#N/A</v>
      </c>
      <c r="E151">
        <f>IFERROR(VLOOKUP($A151,'RAW DATA'!$A$1:$AI$332,16,FALSE),0)</f>
        <v>65.599999999999994</v>
      </c>
      <c r="F151">
        <f>IFERROR(VLOOKUP($A151,'RAW DATA'!$A$1:$AI$332,17,FALSE),0)</f>
        <v>4.2</v>
      </c>
      <c r="G151">
        <f>IFERROR(VLOOKUP($A151,'RAW DATA'!$A$1:$AI$332,18,FALSE),0)</f>
        <v>3.6</v>
      </c>
      <c r="H151" s="22">
        <f>IFERROR(VLOOKUP($A151,'RAW DATA'!$A$1:$AI$332,23,FALSE),0)</f>
        <v>964</v>
      </c>
      <c r="I151" s="22">
        <f t="shared" si="13"/>
        <v>244.97925311203321</v>
      </c>
      <c r="J151" s="22">
        <f>IFERROR(VLOOKUP($A151,'RAW DATA'!$A$1:$AI$332,24,FALSE),0)</f>
        <v>0</v>
      </c>
      <c r="K151">
        <f>IFERROR(VLOOKUP($A151,'RAW DATA'!$A$1:$AI$332,28,FALSE)*VLOOKUP($A151,'RAW DATA'!$A$1:$AI$332,29,FALSE)*VLOOKUP($A151,'RAW DATA'!$A$1:$AI$332,30,FALSE)/1000, PI()*(VLOOKUP($A151,'RAW DATA'!$A$1:$AI$332,31,FALSE)/2)^2*VLOOKUP($A151,'RAW DATA'!$A$1:$AI$332,29,FALSE)/1000)</f>
        <v>467.1875</v>
      </c>
      <c r="L151">
        <f t="shared" si="10"/>
        <v>505.49297658862878</v>
      </c>
      <c r="M151" s="22" t="str">
        <f>VLOOKUP($A151,'RAW DATA'!$A$1:$AI$332,33,FALSE)</f>
        <v>x</v>
      </c>
      <c r="N151" s="22">
        <f>VLOOKUP($A151,'RAW DATA'!$A$1:$AI$332,34,FALSE)</f>
        <v>0</v>
      </c>
      <c r="O151" s="22" t="str">
        <f t="shared" si="11"/>
        <v/>
      </c>
      <c r="P151" s="22" t="str">
        <f t="shared" si="12"/>
        <v/>
      </c>
    </row>
    <row r="152" spans="1:16" x14ac:dyDescent="0.25">
      <c r="A152" s="2" t="s">
        <v>786</v>
      </c>
      <c r="B152">
        <f>VLOOKUP($A152,'RAW DATA'!$A$1:$AI$332,6,FALSE)</f>
        <v>0</v>
      </c>
      <c r="C152" t="e">
        <f>IF(VLOOKUP($A152,'RAW DATA'!$A$1:$AI$332,14,FALSE)=0,NA(),(VLOOKUP($A152,'RAW DATA'!$A$1:$AI$332,14,FALSE)))</f>
        <v>#N/A</v>
      </c>
      <c r="D152" t="e">
        <f>IF(VLOOKUP($A152,'RAW DATA'!$A$1:$AI$332,15,FALSE)=0,NA(),(VLOOKUP($A152,'RAW DATA'!$A$1:$AI$332,15,FALSE)))</f>
        <v>#N/A</v>
      </c>
      <c r="E152">
        <f>IFERROR(VLOOKUP($A152,'RAW DATA'!$A$1:$AI$332,16,FALSE),0)</f>
        <v>4.8</v>
      </c>
      <c r="F152">
        <f>IFERROR(VLOOKUP($A152,'RAW DATA'!$A$1:$AI$332,17,FALSE),0)</f>
        <v>4.2</v>
      </c>
      <c r="G152">
        <f>IFERROR(VLOOKUP($A152,'RAW DATA'!$A$1:$AI$332,18,FALSE),0)</f>
        <v>3.6</v>
      </c>
      <c r="H152" s="22">
        <f>IFERROR(VLOOKUP($A152,'RAW DATA'!$A$1:$AI$332,23,FALSE),0)</f>
        <v>72</v>
      </c>
      <c r="I152" s="22">
        <f t="shared" si="13"/>
        <v>240.00000000000003</v>
      </c>
      <c r="J152" s="22">
        <f>IFERROR(VLOOKUP($A152,'RAW DATA'!$A$1:$AI$332,24,FALSE),0)</f>
        <v>0</v>
      </c>
      <c r="K152">
        <f>IFERROR(VLOOKUP($A152,'RAW DATA'!$A$1:$AI$332,28,FALSE)*VLOOKUP($A152,'RAW DATA'!$A$1:$AI$332,29,FALSE)*VLOOKUP($A152,'RAW DATA'!$A$1:$AI$332,30,FALSE)/1000, PI()*(VLOOKUP($A152,'RAW DATA'!$A$1:$AI$332,31,FALSE)/2)^2*VLOOKUP($A152,'RAW DATA'!$A$1:$AI$332,29,FALSE)/1000)</f>
        <v>0</v>
      </c>
      <c r="L152" t="e">
        <f t="shared" si="10"/>
        <v>#DIV/0!</v>
      </c>
      <c r="M152" s="22">
        <f>VLOOKUP($A152,'RAW DATA'!$A$1:$AI$332,33,FALSE)</f>
        <v>0</v>
      </c>
      <c r="N152" s="22" t="str">
        <f>VLOOKUP($A152,'RAW DATA'!$A$1:$AI$332,34,FALSE)</f>
        <v>x</v>
      </c>
      <c r="O152" s="22" t="str">
        <f t="shared" si="11"/>
        <v/>
      </c>
      <c r="P152" s="22" t="str">
        <f t="shared" si="12"/>
        <v/>
      </c>
    </row>
    <row r="153" spans="1:16" x14ac:dyDescent="0.25">
      <c r="A153" s="2" t="s">
        <v>787</v>
      </c>
      <c r="B153">
        <f>VLOOKUP($A153,'RAW DATA'!$A$1:$AI$332,6,FALSE)</f>
        <v>0</v>
      </c>
      <c r="C153" t="e">
        <f>IF(VLOOKUP($A153,'RAW DATA'!$A$1:$AI$332,14,FALSE)=0,NA(),(VLOOKUP($A153,'RAW DATA'!$A$1:$AI$332,14,FALSE)))</f>
        <v>#N/A</v>
      </c>
      <c r="D153" t="e">
        <f>IF(VLOOKUP($A153,'RAW DATA'!$A$1:$AI$332,15,FALSE)=0,NA(),(VLOOKUP($A153,'RAW DATA'!$A$1:$AI$332,15,FALSE)))</f>
        <v>#N/A</v>
      </c>
      <c r="E153">
        <f>IFERROR(VLOOKUP($A153,'RAW DATA'!$A$1:$AI$332,16,FALSE),0)</f>
        <v>63</v>
      </c>
      <c r="F153">
        <f>IFERROR(VLOOKUP($A153,'RAW DATA'!$A$1:$AI$332,17,FALSE),0)</f>
        <v>4.2</v>
      </c>
      <c r="G153">
        <f>IFERROR(VLOOKUP($A153,'RAW DATA'!$A$1:$AI$332,18,FALSE),0)</f>
        <v>3.6</v>
      </c>
      <c r="H153" s="22">
        <f>IFERROR(VLOOKUP($A153,'RAW DATA'!$A$1:$AI$332,23,FALSE),0)</f>
        <v>882</v>
      </c>
      <c r="I153" s="22">
        <f t="shared" si="13"/>
        <v>257.14285714285717</v>
      </c>
      <c r="J153" s="22">
        <f>IFERROR(VLOOKUP($A153,'RAW DATA'!$A$1:$AI$332,24,FALSE),0)</f>
        <v>0</v>
      </c>
      <c r="K153">
        <f>IFERROR(VLOOKUP($A153,'RAW DATA'!$A$1:$AI$332,28,FALSE)*VLOOKUP($A153,'RAW DATA'!$A$1:$AI$332,29,FALSE)*VLOOKUP($A153,'RAW DATA'!$A$1:$AI$332,30,FALSE)/1000, PI()*(VLOOKUP($A153,'RAW DATA'!$A$1:$AI$332,31,FALSE)/2)^2*VLOOKUP($A153,'RAW DATA'!$A$1:$AI$332,29,FALSE)/1000)</f>
        <v>436.45</v>
      </c>
      <c r="L153">
        <f t="shared" si="10"/>
        <v>519.64715316760226</v>
      </c>
      <c r="M153" s="22" t="str">
        <f>VLOOKUP($A153,'RAW DATA'!$A$1:$AI$332,33,FALSE)</f>
        <v>x</v>
      </c>
      <c r="N153" s="22">
        <f>VLOOKUP($A153,'RAW DATA'!$A$1:$AI$332,34,FALSE)</f>
        <v>0</v>
      </c>
      <c r="O153" s="22" t="str">
        <f t="shared" si="11"/>
        <v/>
      </c>
      <c r="P153" s="22" t="str">
        <f t="shared" si="12"/>
        <v/>
      </c>
    </row>
    <row r="154" spans="1:16" x14ac:dyDescent="0.25">
      <c r="A154" s="2" t="s">
        <v>788</v>
      </c>
      <c r="B154" t="str">
        <f>VLOOKUP($A154,'RAW DATA'!$A$1:$AI$332,6,FALSE)</f>
        <v>NMC712</v>
      </c>
      <c r="C154" t="e">
        <f>IF(VLOOKUP($A154,'RAW DATA'!$A$1:$AI$332,14,FALSE)=0,NA(),(VLOOKUP($A154,'RAW DATA'!$A$1:$AI$332,14,FALSE)))</f>
        <v>#N/A</v>
      </c>
      <c r="D154">
        <f>IF(VLOOKUP($A154,'RAW DATA'!$A$1:$AI$332,15,FALSE)=0,NA(),(VLOOKUP($A154,'RAW DATA'!$A$1:$AI$332,15,FALSE)))</f>
        <v>265</v>
      </c>
      <c r="E154">
        <f>IFERROR(VLOOKUP($A154,'RAW DATA'!$A$1:$AI$332,16,FALSE),0)</f>
        <v>78</v>
      </c>
      <c r="F154">
        <f>IFERROR(VLOOKUP($A154,'RAW DATA'!$A$1:$AI$332,17,FALSE),0)</f>
        <v>4.2</v>
      </c>
      <c r="G154">
        <f>IFERROR(VLOOKUP($A154,'RAW DATA'!$A$1:$AI$332,18,FALSE),0)</f>
        <v>3.6</v>
      </c>
      <c r="H154" s="22">
        <f>IFERROR(VLOOKUP($A154,'RAW DATA'!$A$1:$AI$332,23,FALSE),0)</f>
        <v>965</v>
      </c>
      <c r="I154" s="22">
        <f t="shared" si="13"/>
        <v>290.98445595854923</v>
      </c>
      <c r="J154" s="22">
        <f>IFERROR(VLOOKUP($A154,'RAW DATA'!$A$1:$AI$332,24,FALSE),0)</f>
        <v>0</v>
      </c>
      <c r="K154">
        <f>IFERROR(VLOOKUP($A154,'RAW DATA'!$A$1:$AI$332,28,FALSE)*VLOOKUP($A154,'RAW DATA'!$A$1:$AI$332,29,FALSE)*VLOOKUP($A154,'RAW DATA'!$A$1:$AI$332,30,FALSE)/1000, PI()*(VLOOKUP($A154,'RAW DATA'!$A$1:$AI$332,31,FALSE)/2)^2*VLOOKUP($A154,'RAW DATA'!$A$1:$AI$332,29,FALSE)/1000)</f>
        <v>450.5</v>
      </c>
      <c r="L154">
        <f t="shared" si="10"/>
        <v>623.30743618201996</v>
      </c>
      <c r="M154" s="22">
        <f>VLOOKUP($A154,'RAW DATA'!$A$1:$AI$332,33,FALSE)</f>
        <v>0</v>
      </c>
      <c r="N154" s="22" t="str">
        <f>VLOOKUP($A154,'RAW DATA'!$A$1:$AI$332,34,FALSE)</f>
        <v>x</v>
      </c>
      <c r="O154" s="22" t="str">
        <f t="shared" si="11"/>
        <v/>
      </c>
      <c r="P154" s="22">
        <f t="shared" si="12"/>
        <v>-8.9298433048433101E-2</v>
      </c>
    </row>
    <row r="155" spans="1:16" x14ac:dyDescent="0.25">
      <c r="A155" s="2" t="s">
        <v>789</v>
      </c>
      <c r="B155" t="str">
        <f>VLOOKUP($A155,'RAW DATA'!$A$1:$AI$332,6,FALSE)</f>
        <v>LFP</v>
      </c>
      <c r="C155" t="e">
        <f>IF(VLOOKUP($A155,'RAW DATA'!$A$1:$AI$332,14,FALSE)=0,NA(),(VLOOKUP($A155,'RAW DATA'!$A$1:$AI$332,14,FALSE)))</f>
        <v>#N/A</v>
      </c>
      <c r="D155" t="e">
        <f>IF(VLOOKUP($A155,'RAW DATA'!$A$1:$AI$332,15,FALSE)=0,NA(),(VLOOKUP($A155,'RAW DATA'!$A$1:$AI$332,15,FALSE)))</f>
        <v>#N/A</v>
      </c>
      <c r="E155">
        <f>IFERROR(VLOOKUP($A155,'RAW DATA'!$A$1:$AI$332,16,FALSE),0)</f>
        <v>20</v>
      </c>
      <c r="F155">
        <f>IFERROR(VLOOKUP($A155,'RAW DATA'!$A$1:$AI$332,17,FALSE),0)</f>
        <v>3.65</v>
      </c>
      <c r="G155">
        <f>IFERROR(VLOOKUP($A155,'RAW DATA'!$A$1:$AI$332,18,FALSE),0)</f>
        <v>3.3</v>
      </c>
      <c r="H155" s="22">
        <f>IFERROR(VLOOKUP($A155,'RAW DATA'!$A$1:$AI$332,23,FALSE),0)</f>
        <v>496</v>
      </c>
      <c r="I155" s="22">
        <f t="shared" si="13"/>
        <v>133.06451612903226</v>
      </c>
      <c r="J155" s="22">
        <f>IFERROR(VLOOKUP($A155,'RAW DATA'!$A$1:$AI$332,24,FALSE),0)</f>
        <v>0</v>
      </c>
      <c r="K155">
        <f>IFERROR(VLOOKUP($A155,'RAW DATA'!$A$1:$AI$332,28,FALSE)*VLOOKUP($A155,'RAW DATA'!$A$1:$AI$332,29,FALSE)*VLOOKUP($A155,'RAW DATA'!$A$1:$AI$332,30,FALSE)/1000, PI()*(VLOOKUP($A155,'RAW DATA'!$A$1:$AI$332,31,FALSE)/2)^2*VLOOKUP($A155,'RAW DATA'!$A$1:$AI$332,29,FALSE)/1000)</f>
        <v>263.32</v>
      </c>
      <c r="L155">
        <f t="shared" si="10"/>
        <v>250.64560230897766</v>
      </c>
      <c r="M155" s="22">
        <f>VLOOKUP($A155,'RAW DATA'!$A$1:$AI$332,33,FALSE)</f>
        <v>0</v>
      </c>
      <c r="N155" s="22" t="str">
        <f>VLOOKUP($A155,'RAW DATA'!$A$1:$AI$332,34,FALSE)</f>
        <v>x</v>
      </c>
      <c r="O155" s="22" t="str">
        <f t="shared" si="11"/>
        <v/>
      </c>
      <c r="P155" s="22" t="str">
        <f t="shared" si="12"/>
        <v/>
      </c>
    </row>
    <row r="156" spans="1:16" x14ac:dyDescent="0.25">
      <c r="A156" s="2" t="s">
        <v>790</v>
      </c>
      <c r="B156" t="str">
        <f>VLOOKUP($A156,'RAW DATA'!$A$1:$AI$332,6,FALSE)</f>
        <v>NMC</v>
      </c>
      <c r="C156" t="e">
        <f>IF(VLOOKUP($A156,'RAW DATA'!$A$1:$AI$332,14,FALSE)=0,NA(),(VLOOKUP($A156,'RAW DATA'!$A$1:$AI$332,14,FALSE)))</f>
        <v>#N/A</v>
      </c>
      <c r="D156">
        <f>IF(VLOOKUP($A156,'RAW DATA'!$A$1:$AI$332,15,FALSE)=0,NA(),(VLOOKUP($A156,'RAW DATA'!$A$1:$AI$332,15,FALSE)))</f>
        <v>265</v>
      </c>
      <c r="E156">
        <f>IFERROR(VLOOKUP($A156,'RAW DATA'!$A$1:$AI$332,16,FALSE),0)</f>
        <v>60</v>
      </c>
      <c r="F156">
        <f>IFERROR(VLOOKUP($A156,'RAW DATA'!$A$1:$AI$332,17,FALSE),0)</f>
        <v>4.2</v>
      </c>
      <c r="G156">
        <f>IFERROR(VLOOKUP($A156,'RAW DATA'!$A$1:$AI$332,18,FALSE),0)</f>
        <v>3.6</v>
      </c>
      <c r="H156" s="22">
        <f>IFERROR(VLOOKUP($A156,'RAW DATA'!$A$1:$AI$332,23,FALSE),0)</f>
        <v>820</v>
      </c>
      <c r="I156" s="22">
        <f t="shared" si="13"/>
        <v>263.41463414634148</v>
      </c>
      <c r="J156" s="22">
        <f>IFERROR(VLOOKUP($A156,'RAW DATA'!$A$1:$AI$332,24,FALSE),0)</f>
        <v>0</v>
      </c>
      <c r="K156">
        <f>IFERROR(VLOOKUP($A156,'RAW DATA'!$A$1:$AI$332,28,FALSE)*VLOOKUP($A156,'RAW DATA'!$A$1:$AI$332,29,FALSE)*VLOOKUP($A156,'RAW DATA'!$A$1:$AI$332,30,FALSE)/1000, PI()*(VLOOKUP($A156,'RAW DATA'!$A$1:$AI$332,31,FALSE)/2)^2*VLOOKUP($A156,'RAW DATA'!$A$1:$AI$332,29,FALSE)/1000)</f>
        <v>405</v>
      </c>
      <c r="L156">
        <f t="shared" si="10"/>
        <v>533.33333333333326</v>
      </c>
      <c r="M156" s="22" t="str">
        <f>VLOOKUP($A156,'RAW DATA'!$A$1:$AI$332,33,FALSE)</f>
        <v>x</v>
      </c>
      <c r="N156" s="22" t="str">
        <f>VLOOKUP($A156,'RAW DATA'!$A$1:$AI$332,34,FALSE)</f>
        <v>x</v>
      </c>
      <c r="O156" s="22" t="str">
        <f t="shared" si="11"/>
        <v/>
      </c>
      <c r="P156" s="22">
        <f t="shared" si="12"/>
        <v>6.0185185185184231E-3</v>
      </c>
    </row>
    <row r="157" spans="1:16" x14ac:dyDescent="0.25">
      <c r="A157" s="2" t="s">
        <v>791</v>
      </c>
      <c r="B157" t="str">
        <f>VLOOKUP($A157,'RAW DATA'!$A$1:$AI$332,6,FALSE)</f>
        <v>LFP</v>
      </c>
      <c r="C157" t="e">
        <f>IF(VLOOKUP($A157,'RAW DATA'!$A$1:$AI$332,14,FALSE)=0,NA(),(VLOOKUP($A157,'RAW DATA'!$A$1:$AI$332,14,FALSE)))</f>
        <v>#N/A</v>
      </c>
      <c r="D157" t="e">
        <f>IF(VLOOKUP($A157,'RAW DATA'!$A$1:$AI$332,15,FALSE)=0,NA(),(VLOOKUP($A157,'RAW DATA'!$A$1:$AI$332,15,FALSE)))</f>
        <v>#N/A</v>
      </c>
      <c r="E157">
        <f>IFERROR(VLOOKUP($A157,'RAW DATA'!$A$1:$AI$332,16,FALSE),0)</f>
        <v>400</v>
      </c>
      <c r="F157">
        <f>IFERROR(VLOOKUP($A157,'RAW DATA'!$A$1:$AI$332,17,FALSE),0)</f>
        <v>3.65</v>
      </c>
      <c r="G157">
        <f>IFERROR(VLOOKUP($A157,'RAW DATA'!$A$1:$AI$332,18,FALSE),0)</f>
        <v>3.2</v>
      </c>
      <c r="H157" s="22">
        <f>IFERROR(VLOOKUP($A157,'RAW DATA'!$A$1:$AI$332,23,FALSE),0)</f>
        <v>13600</v>
      </c>
      <c r="I157" s="22">
        <f t="shared" si="13"/>
        <v>94.117647058823536</v>
      </c>
      <c r="J157" s="22">
        <f>IFERROR(VLOOKUP($A157,'RAW DATA'!$A$1:$AI$332,24,FALSE),0)</f>
        <v>0</v>
      </c>
      <c r="K157">
        <f>IFERROR(VLOOKUP($A157,'RAW DATA'!$A$1:$AI$332,28,FALSE)*VLOOKUP($A157,'RAW DATA'!$A$1:$AI$332,29,FALSE)*VLOOKUP($A157,'RAW DATA'!$A$1:$AI$332,30,FALSE)/1000, PI()*(VLOOKUP($A157,'RAW DATA'!$A$1:$AI$332,31,FALSE)/2)^2*VLOOKUP($A157,'RAW DATA'!$A$1:$AI$332,29,FALSE)/1000)</f>
        <v>8786.25</v>
      </c>
      <c r="L157">
        <f t="shared" si="10"/>
        <v>145.68217385118791</v>
      </c>
      <c r="M157" s="22" t="str">
        <f>VLOOKUP($A157,'RAW DATA'!$A$1:$AI$332,33,FALSE)</f>
        <v>x</v>
      </c>
      <c r="N157" s="22">
        <f>VLOOKUP($A157,'RAW DATA'!$A$1:$AI$332,34,FALSE)</f>
        <v>0</v>
      </c>
      <c r="O157" s="22" t="str">
        <f t="shared" si="11"/>
        <v/>
      </c>
      <c r="P157" s="22" t="str">
        <f t="shared" si="12"/>
        <v/>
      </c>
    </row>
    <row r="158" spans="1:16" x14ac:dyDescent="0.25">
      <c r="A158" s="2" t="s">
        <v>793</v>
      </c>
      <c r="B158" t="str">
        <f>VLOOKUP($A158,'RAW DATA'!$A$1:$AI$332,6,FALSE)</f>
        <v>LFP</v>
      </c>
      <c r="C158" t="e">
        <f>IF(VLOOKUP($A158,'RAW DATA'!$A$1:$AI$332,14,FALSE)=0,NA(),(VLOOKUP($A158,'RAW DATA'!$A$1:$AI$332,14,FALSE)))</f>
        <v>#N/A</v>
      </c>
      <c r="D158" t="e">
        <f>IF(VLOOKUP($A158,'RAW DATA'!$A$1:$AI$332,15,FALSE)=0,NA(),(VLOOKUP($A158,'RAW DATA'!$A$1:$AI$332,15,FALSE)))</f>
        <v>#N/A</v>
      </c>
      <c r="E158">
        <f>IFERROR(VLOOKUP($A158,'RAW DATA'!$A$1:$AI$332,16,FALSE),0)</f>
        <v>72</v>
      </c>
      <c r="F158">
        <f>IFERROR(VLOOKUP($A158,'RAW DATA'!$A$1:$AI$332,17,FALSE),0)</f>
        <v>3.65</v>
      </c>
      <c r="G158">
        <f>IFERROR(VLOOKUP($A158,'RAW DATA'!$A$1:$AI$332,18,FALSE),0)</f>
        <v>3.2</v>
      </c>
      <c r="H158" s="22">
        <f>IFERROR(VLOOKUP($A158,'RAW DATA'!$A$1:$AI$332,23,FALSE),0)</f>
        <v>1900</v>
      </c>
      <c r="I158" s="22">
        <f t="shared" si="13"/>
        <v>121.26315789473685</v>
      </c>
      <c r="J158" s="22">
        <f>IFERROR(VLOOKUP($A158,'RAW DATA'!$A$1:$AI$332,24,FALSE),0)</f>
        <v>0</v>
      </c>
      <c r="K158">
        <f>IFERROR(VLOOKUP($A158,'RAW DATA'!$A$1:$AI$332,28,FALSE)*VLOOKUP($A158,'RAW DATA'!$A$1:$AI$332,29,FALSE)*VLOOKUP($A158,'RAW DATA'!$A$1:$AI$332,30,FALSE)/1000, PI()*(VLOOKUP($A158,'RAW DATA'!$A$1:$AI$332,31,FALSE)/2)^2*VLOOKUP($A158,'RAW DATA'!$A$1:$AI$332,29,FALSE)/1000)</f>
        <v>425.952</v>
      </c>
      <c r="L158">
        <f t="shared" si="10"/>
        <v>540.90601757944557</v>
      </c>
      <c r="M158" s="22" t="str">
        <f>VLOOKUP($A158,'RAW DATA'!$A$1:$AI$332,33,FALSE)</f>
        <v>x</v>
      </c>
      <c r="N158" s="22">
        <f>VLOOKUP($A158,'RAW DATA'!$A$1:$AI$332,34,FALSE)</f>
        <v>0</v>
      </c>
      <c r="O158" s="22" t="str">
        <f t="shared" si="11"/>
        <v/>
      </c>
      <c r="P158" s="22" t="str">
        <f t="shared" si="12"/>
        <v/>
      </c>
    </row>
    <row r="159" spans="1:16" x14ac:dyDescent="0.25">
      <c r="A159" s="2" t="s">
        <v>795</v>
      </c>
      <c r="B159" t="str">
        <f>VLOOKUP($A159,'RAW DATA'!$A$1:$AI$332,6,FALSE)</f>
        <v>LFP</v>
      </c>
      <c r="C159" t="e">
        <f>IF(VLOOKUP($A159,'RAW DATA'!$A$1:$AI$332,14,FALSE)=0,NA(),(VLOOKUP($A159,'RAW DATA'!$A$1:$AI$332,14,FALSE)))</f>
        <v>#N/A</v>
      </c>
      <c r="D159" t="e">
        <f>IF(VLOOKUP($A159,'RAW DATA'!$A$1:$AI$332,15,FALSE)=0,NA(),(VLOOKUP($A159,'RAW DATA'!$A$1:$AI$332,15,FALSE)))</f>
        <v>#N/A</v>
      </c>
      <c r="E159">
        <f>IFERROR(VLOOKUP($A159,'RAW DATA'!$A$1:$AI$332,16,FALSE),0)</f>
        <v>60</v>
      </c>
      <c r="F159">
        <f>IFERROR(VLOOKUP($A159,'RAW DATA'!$A$1:$AI$332,17,FALSE),0)</f>
        <v>3.65</v>
      </c>
      <c r="G159">
        <f>IFERROR(VLOOKUP($A159,'RAW DATA'!$A$1:$AI$332,18,FALSE),0)</f>
        <v>3.2</v>
      </c>
      <c r="H159" s="22">
        <f>IFERROR(VLOOKUP($A159,'RAW DATA'!$A$1:$AI$332,23,FALSE),0)</f>
        <v>1410</v>
      </c>
      <c r="I159" s="22">
        <f t="shared" si="13"/>
        <v>136.17021276595744</v>
      </c>
      <c r="J159" s="22">
        <f>IFERROR(VLOOKUP($A159,'RAW DATA'!$A$1:$AI$332,24,FALSE),0)</f>
        <v>0</v>
      </c>
      <c r="K159">
        <f>IFERROR(VLOOKUP($A159,'RAW DATA'!$A$1:$AI$332,28,FALSE)*VLOOKUP($A159,'RAW DATA'!$A$1:$AI$332,29,FALSE)*VLOOKUP($A159,'RAW DATA'!$A$1:$AI$332,30,FALSE)/1000, PI()*(VLOOKUP($A159,'RAW DATA'!$A$1:$AI$332,31,FALSE)/2)^2*VLOOKUP($A159,'RAW DATA'!$A$1:$AI$332,29,FALSE)/1000)</f>
        <v>686.46400000000006</v>
      </c>
      <c r="L159">
        <f t="shared" si="10"/>
        <v>279.69420100689911</v>
      </c>
      <c r="M159" s="22" t="str">
        <f>VLOOKUP($A159,'RAW DATA'!$A$1:$AI$332,33,FALSE)</f>
        <v>x</v>
      </c>
      <c r="N159" s="22">
        <f>VLOOKUP($A159,'RAW DATA'!$A$1:$AI$332,34,FALSE)</f>
        <v>0</v>
      </c>
      <c r="O159" s="22" t="str">
        <f t="shared" si="11"/>
        <v/>
      </c>
      <c r="P159" s="22" t="str">
        <f t="shared" si="12"/>
        <v/>
      </c>
    </row>
    <row r="160" spans="1:16" x14ac:dyDescent="0.25">
      <c r="A160" s="2" t="s">
        <v>798</v>
      </c>
      <c r="B160" t="str">
        <f>VLOOKUP($A160,'RAW DATA'!$A$1:$AI$332,6,FALSE)</f>
        <v>LFP</v>
      </c>
      <c r="C160" t="e">
        <f>IF(VLOOKUP($A160,'RAW DATA'!$A$1:$AI$332,14,FALSE)=0,NA(),(VLOOKUP($A160,'RAW DATA'!$A$1:$AI$332,14,FALSE)))</f>
        <v>#N/A</v>
      </c>
      <c r="D160" t="e">
        <f>IF(VLOOKUP($A160,'RAW DATA'!$A$1:$AI$332,15,FALSE)=0,NA(),(VLOOKUP($A160,'RAW DATA'!$A$1:$AI$332,15,FALSE)))</f>
        <v>#N/A</v>
      </c>
      <c r="E160">
        <f>IFERROR(VLOOKUP($A160,'RAW DATA'!$A$1:$AI$332,16,FALSE),0)</f>
        <v>3.8</v>
      </c>
      <c r="F160">
        <f>IFERROR(VLOOKUP($A160,'RAW DATA'!$A$1:$AI$332,17,FALSE),0)</f>
        <v>3.65</v>
      </c>
      <c r="G160">
        <f>IFERROR(VLOOKUP($A160,'RAW DATA'!$A$1:$AI$332,18,FALSE),0)</f>
        <v>3.2</v>
      </c>
      <c r="H160" s="22">
        <f>IFERROR(VLOOKUP($A160,'RAW DATA'!$A$1:$AI$332,23,FALSE),0)</f>
        <v>92</v>
      </c>
      <c r="I160" s="22">
        <f t="shared" si="13"/>
        <v>132.17391304347825</v>
      </c>
      <c r="J160" s="22">
        <f>IFERROR(VLOOKUP($A160,'RAW DATA'!$A$1:$AI$332,24,FALSE),0)</f>
        <v>0</v>
      </c>
      <c r="K160">
        <f>IFERROR(VLOOKUP($A160,'RAW DATA'!$A$1:$AI$332,28,FALSE)*VLOOKUP($A160,'RAW DATA'!$A$1:$AI$332,29,FALSE)*VLOOKUP($A160,'RAW DATA'!$A$1:$AI$332,30,FALSE)/1000, PI()*(VLOOKUP($A160,'RAW DATA'!$A$1:$AI$332,31,FALSE)/2)^2*VLOOKUP($A160,'RAW DATA'!$A$1:$AI$332,29,FALSE)/1000)</f>
        <v>0</v>
      </c>
      <c r="L160" t="e">
        <f t="shared" si="10"/>
        <v>#DIV/0!</v>
      </c>
      <c r="M160" s="22" t="str">
        <f>VLOOKUP($A160,'RAW DATA'!$A$1:$AI$332,33,FALSE)</f>
        <v>x</v>
      </c>
      <c r="N160" s="22">
        <f>VLOOKUP($A160,'RAW DATA'!$A$1:$AI$332,34,FALSE)</f>
        <v>0</v>
      </c>
      <c r="O160" s="22" t="str">
        <f t="shared" si="11"/>
        <v/>
      </c>
      <c r="P160" s="22" t="str">
        <f t="shared" si="12"/>
        <v/>
      </c>
    </row>
    <row r="161" spans="1:16" x14ac:dyDescent="0.25">
      <c r="A161" s="2" t="s">
        <v>799</v>
      </c>
      <c r="B161" t="str">
        <f>VLOOKUP($A161,'RAW DATA'!$A$1:$AI$332,6,FALSE)</f>
        <v>NMC</v>
      </c>
      <c r="C161" t="e">
        <f>IF(VLOOKUP($A161,'RAW DATA'!$A$1:$AI$332,14,FALSE)=0,NA(),(VLOOKUP($A161,'RAW DATA'!$A$1:$AI$332,14,FALSE)))</f>
        <v>#N/A</v>
      </c>
      <c r="D161" t="e">
        <f>IF(VLOOKUP($A161,'RAW DATA'!$A$1:$AI$332,15,FALSE)=0,NA(),(VLOOKUP($A161,'RAW DATA'!$A$1:$AI$332,15,FALSE)))</f>
        <v>#N/A</v>
      </c>
      <c r="E161">
        <f>IFERROR(VLOOKUP($A161,'RAW DATA'!$A$1:$AI$332,16,FALSE),0)</f>
        <v>6.55</v>
      </c>
      <c r="F161">
        <f>IFERROR(VLOOKUP($A161,'RAW DATA'!$A$1:$AI$332,17,FALSE),0)</f>
        <v>4.2</v>
      </c>
      <c r="G161">
        <f>IFERROR(VLOOKUP($A161,'RAW DATA'!$A$1:$AI$332,18,FALSE),0)</f>
        <v>3.7</v>
      </c>
      <c r="H161" s="22">
        <f>IFERROR(VLOOKUP($A161,'RAW DATA'!$A$1:$AI$332,23,FALSE),0)</f>
        <v>126</v>
      </c>
      <c r="I161" s="22">
        <f t="shared" si="13"/>
        <v>192.34126984126985</v>
      </c>
      <c r="J161" s="22">
        <f>IFERROR(VLOOKUP($A161,'RAW DATA'!$A$1:$AI$332,24,FALSE),0)</f>
        <v>0</v>
      </c>
      <c r="K161">
        <f>IFERROR(VLOOKUP($A161,'RAW DATA'!$A$1:$AI$332,28,FALSE)*VLOOKUP($A161,'RAW DATA'!$A$1:$AI$332,29,FALSE)*VLOOKUP($A161,'RAW DATA'!$A$1:$AI$332,30,FALSE)/1000, PI()*(VLOOKUP($A161,'RAW DATA'!$A$1:$AI$332,31,FALSE)/2)^2*VLOOKUP($A161,'RAW DATA'!$A$1:$AI$332,29,FALSE)/1000)</f>
        <v>54.406799999999997</v>
      </c>
      <c r="L161">
        <f t="shared" si="10"/>
        <v>445.44064344898067</v>
      </c>
      <c r="M161" s="22" t="str">
        <f>VLOOKUP($A161,'RAW DATA'!$A$1:$AI$332,33,FALSE)</f>
        <v>x</v>
      </c>
      <c r="N161" s="22">
        <f>VLOOKUP($A161,'RAW DATA'!$A$1:$AI$332,34,FALSE)</f>
        <v>0</v>
      </c>
      <c r="O161" s="22" t="str">
        <f t="shared" si="11"/>
        <v/>
      </c>
      <c r="P161" s="22" t="str">
        <f t="shared" si="12"/>
        <v/>
      </c>
    </row>
    <row r="162" spans="1:16" x14ac:dyDescent="0.25">
      <c r="A162" s="2" t="s">
        <v>652</v>
      </c>
      <c r="B162" t="str">
        <f>VLOOKUP($A162,'RAW DATA'!$A$1:$AI$332,6,FALSE)</f>
        <v>NMC, NCA, NMC/NCA</v>
      </c>
      <c r="C162">
        <f>IF(VLOOKUP($A162,'RAW DATA'!$A$1:$AI$332,14,FALSE)=0,NA(),(VLOOKUP($A162,'RAW DATA'!$A$1:$AI$332,14,FALSE)))</f>
        <v>380</v>
      </c>
      <c r="D162">
        <f>IF(VLOOKUP($A162,'RAW DATA'!$A$1:$AI$332,15,FALSE)=0,NA(),(VLOOKUP($A162,'RAW DATA'!$A$1:$AI$332,15,FALSE)))</f>
        <v>160</v>
      </c>
      <c r="E162">
        <f>IFERROR(VLOOKUP($A162,'RAW DATA'!$A$1:$AI$332,16,FALSE),0)</f>
        <v>5.4</v>
      </c>
      <c r="F162">
        <f>IFERROR(VLOOKUP($A162,'RAW DATA'!$A$1:$AI$332,17,FALSE),0)</f>
        <v>4.2</v>
      </c>
      <c r="G162">
        <f>IFERROR(VLOOKUP($A162,'RAW DATA'!$A$1:$AI$332,18,FALSE),0)</f>
        <v>3.7</v>
      </c>
      <c r="H162" s="22">
        <f>IFERROR(VLOOKUP($A162,'RAW DATA'!$A$1:$AI$332,23,FALSE),0)</f>
        <v>125</v>
      </c>
      <c r="I162" s="22">
        <f t="shared" si="13"/>
        <v>159.84000000000003</v>
      </c>
      <c r="J162" s="22">
        <f>IFERROR(VLOOKUP($A162,'RAW DATA'!$A$1:$AI$332,24,FALSE),0)</f>
        <v>52.819699999999997</v>
      </c>
      <c r="K162">
        <f>IFERROR(VLOOKUP($A162,'RAW DATA'!$A$1:$AI$332,28,FALSE)*VLOOKUP($A162,'RAW DATA'!$A$1:$AI$332,29,FALSE)*VLOOKUP($A162,'RAW DATA'!$A$1:$AI$332,30,FALSE)/1000, PI()*(VLOOKUP($A162,'RAW DATA'!$A$1:$AI$332,31,FALSE)/2)^2*VLOOKUP($A162,'RAW DATA'!$A$1:$AI$332,29,FALSE)/1000)</f>
        <v>0</v>
      </c>
      <c r="L162" t="e">
        <f t="shared" si="10"/>
        <v>#DIV/0!</v>
      </c>
      <c r="M162" s="22" t="str">
        <f>VLOOKUP($A162,'RAW DATA'!$A$1:$AI$332,33,FALSE)</f>
        <v>x</v>
      </c>
      <c r="N162" s="22">
        <f>VLOOKUP($A162,'RAW DATA'!$A$1:$AI$332,34,FALSE)</f>
        <v>0</v>
      </c>
      <c r="O162" s="22" t="str">
        <f t="shared" si="11"/>
        <v/>
      </c>
      <c r="P162" s="22">
        <f t="shared" si="12"/>
        <v>1.0010010010008674E-3</v>
      </c>
    </row>
    <row r="163" spans="1:16" x14ac:dyDescent="0.25">
      <c r="A163" s="2" t="s">
        <v>605</v>
      </c>
      <c r="B163" t="str">
        <f>VLOOKUP($A163,'RAW DATA'!$A$1:$AI$332,6,FALSE)</f>
        <v>NMC</v>
      </c>
      <c r="C163" t="e">
        <f>IF(VLOOKUP($A163,'RAW DATA'!$A$1:$AI$332,14,FALSE)=0,NA(),(VLOOKUP($A163,'RAW DATA'!$A$1:$AI$332,14,FALSE)))</f>
        <v>#N/A</v>
      </c>
      <c r="D163" t="e">
        <f>IF(VLOOKUP($A163,'RAW DATA'!$A$1:$AI$332,15,FALSE)=0,NA(),(VLOOKUP($A163,'RAW DATA'!$A$1:$AI$332,15,FALSE)))</f>
        <v>#N/A</v>
      </c>
      <c r="E163">
        <f>IFERROR(VLOOKUP($A163,'RAW DATA'!$A$1:$AI$332,16,FALSE),0)</f>
        <v>5</v>
      </c>
      <c r="F163">
        <f>IFERROR(VLOOKUP($A163,'RAW DATA'!$A$1:$AI$332,17,FALSE),0)</f>
        <v>4.2</v>
      </c>
      <c r="G163">
        <f>IFERROR(VLOOKUP($A163,'RAW DATA'!$A$1:$AI$332,18,FALSE),0)</f>
        <v>3.7</v>
      </c>
      <c r="H163" s="22">
        <f>IFERROR(VLOOKUP($A163,'RAW DATA'!$A$1:$AI$332,23,FALSE),0)</f>
        <v>115</v>
      </c>
      <c r="I163" s="22">
        <f t="shared" si="13"/>
        <v>160.86956521739128</v>
      </c>
      <c r="J163" s="22">
        <f>IFERROR(VLOOKUP($A163,'RAW DATA'!$A$1:$AI$332,24,FALSE),0)</f>
        <v>53</v>
      </c>
      <c r="K163">
        <f>IFERROR(VLOOKUP($A163,'RAW DATA'!$A$1:$AI$332,28,FALSE)*VLOOKUP($A163,'RAW DATA'!$A$1:$AI$332,29,FALSE)*VLOOKUP($A163,'RAW DATA'!$A$1:$AI$332,30,FALSE)/1000, PI()*(VLOOKUP($A163,'RAW DATA'!$A$1:$AI$332,31,FALSE)/2)^2*VLOOKUP($A163,'RAW DATA'!$A$1:$AI$332,29,FALSE)/1000)</f>
        <v>53</v>
      </c>
      <c r="L163">
        <f t="shared" si="10"/>
        <v>349.05660377358492</v>
      </c>
      <c r="M163" s="22" t="str">
        <f>VLOOKUP($A163,'RAW DATA'!$A$1:$AI$332,33,FALSE)</f>
        <v>x</v>
      </c>
      <c r="N163" s="22">
        <f>VLOOKUP($A163,'RAW DATA'!$A$1:$AI$332,34,FALSE)</f>
        <v>0</v>
      </c>
      <c r="O163" s="22" t="str">
        <f t="shared" si="11"/>
        <v/>
      </c>
      <c r="P163" s="22" t="str">
        <f t="shared" si="12"/>
        <v/>
      </c>
    </row>
    <row r="164" spans="1:16" x14ac:dyDescent="0.25">
      <c r="A164" s="2" t="s">
        <v>606</v>
      </c>
      <c r="B164" t="str">
        <f>VLOOKUP($A164,'RAW DATA'!$A$1:$AI$332,6,FALSE)</f>
        <v>NMC</v>
      </c>
      <c r="C164" t="e">
        <f>IF(VLOOKUP($A164,'RAW DATA'!$A$1:$AI$332,14,FALSE)=0,NA(),(VLOOKUP($A164,'RAW DATA'!$A$1:$AI$332,14,FALSE)))</f>
        <v>#N/A</v>
      </c>
      <c r="D164">
        <f>IF(VLOOKUP($A164,'RAW DATA'!$A$1:$AI$332,15,FALSE)=0,NA(),(VLOOKUP($A164,'RAW DATA'!$A$1:$AI$332,15,FALSE)))</f>
        <v>173</v>
      </c>
      <c r="E164">
        <f>IFERROR(VLOOKUP($A164,'RAW DATA'!$A$1:$AI$332,16,FALSE),0)</f>
        <v>7.5</v>
      </c>
      <c r="F164">
        <f>IFERROR(VLOOKUP($A164,'RAW DATA'!$A$1:$AI$332,17,FALSE),0)</f>
        <v>4.2</v>
      </c>
      <c r="G164">
        <f>IFERROR(VLOOKUP($A164,'RAW DATA'!$A$1:$AI$332,18,FALSE),0)</f>
        <v>3.7</v>
      </c>
      <c r="H164" s="22">
        <f>IFERROR(VLOOKUP($A164,'RAW DATA'!$A$1:$AI$332,23,FALSE),0)</f>
        <v>155</v>
      </c>
      <c r="I164" s="22">
        <f t="shared" si="13"/>
        <v>179.03225806451613</v>
      </c>
      <c r="J164" s="22">
        <f>IFERROR(VLOOKUP($A164,'RAW DATA'!$A$1:$AI$332,24,FALSE),0)</f>
        <v>79.5</v>
      </c>
      <c r="K164">
        <f>IFERROR(VLOOKUP($A164,'RAW DATA'!$A$1:$AI$332,28,FALSE)*VLOOKUP($A164,'RAW DATA'!$A$1:$AI$332,29,FALSE)*VLOOKUP($A164,'RAW DATA'!$A$1:$AI$332,30,FALSE)/1000, PI()*(VLOOKUP($A164,'RAW DATA'!$A$1:$AI$332,31,FALSE)/2)^2*VLOOKUP($A164,'RAW DATA'!$A$1:$AI$332,29,FALSE)/1000)</f>
        <v>79.5</v>
      </c>
      <c r="L164">
        <f t="shared" si="10"/>
        <v>349.05660377358492</v>
      </c>
      <c r="M164" s="22" t="str">
        <f>VLOOKUP($A164,'RAW DATA'!$A$1:$AI$332,33,FALSE)</f>
        <v>x</v>
      </c>
      <c r="N164" s="22">
        <f>VLOOKUP($A164,'RAW DATA'!$A$1:$AI$332,34,FALSE)</f>
        <v>0</v>
      </c>
      <c r="O164" s="22" t="str">
        <f t="shared" si="11"/>
        <v/>
      </c>
      <c r="P164" s="22">
        <f t="shared" si="12"/>
        <v>-3.3693693693693683E-2</v>
      </c>
    </row>
    <row r="165" spans="1:16" x14ac:dyDescent="0.25">
      <c r="A165" s="2" t="s">
        <v>607</v>
      </c>
      <c r="B165" t="str">
        <f>VLOOKUP($A165,'RAW DATA'!$A$1:$AI$332,6,FALSE)</f>
        <v>NMC</v>
      </c>
      <c r="C165" t="e">
        <f>IF(VLOOKUP($A165,'RAW DATA'!$A$1:$AI$332,14,FALSE)=0,NA(),(VLOOKUP($A165,'RAW DATA'!$A$1:$AI$332,14,FALSE)))</f>
        <v>#N/A</v>
      </c>
      <c r="D165">
        <f>IF(VLOOKUP($A165,'RAW DATA'!$A$1:$AI$332,15,FALSE)=0,NA(),(VLOOKUP($A165,'RAW DATA'!$A$1:$AI$332,15,FALSE)))</f>
        <v>174</v>
      </c>
      <c r="E165">
        <f>IFERROR(VLOOKUP($A165,'RAW DATA'!$A$1:$AI$332,16,FALSE),0)</f>
        <v>16</v>
      </c>
      <c r="F165">
        <f>IFERROR(VLOOKUP($A165,'RAW DATA'!$A$1:$AI$332,17,FALSE),0)</f>
        <v>4.2</v>
      </c>
      <c r="G165">
        <f>IFERROR(VLOOKUP($A165,'RAW DATA'!$A$1:$AI$332,18,FALSE),0)</f>
        <v>3.7</v>
      </c>
      <c r="H165" s="22">
        <f>IFERROR(VLOOKUP($A165,'RAW DATA'!$A$1:$AI$332,23,FALSE),0)</f>
        <v>330</v>
      </c>
      <c r="I165" s="22">
        <f t="shared" si="13"/>
        <v>179.39393939393941</v>
      </c>
      <c r="J165" s="22">
        <f>IFERROR(VLOOKUP($A165,'RAW DATA'!$A$1:$AI$332,24,FALSE),0)</f>
        <v>162.97499999999999</v>
      </c>
      <c r="K165">
        <f>IFERROR(VLOOKUP($A165,'RAW DATA'!$A$1:$AI$332,28,FALSE)*VLOOKUP($A165,'RAW DATA'!$A$1:$AI$332,29,FALSE)*VLOOKUP($A165,'RAW DATA'!$A$1:$AI$332,30,FALSE)/1000, PI()*(VLOOKUP($A165,'RAW DATA'!$A$1:$AI$332,31,FALSE)/2)^2*VLOOKUP($A165,'RAW DATA'!$A$1:$AI$332,29,FALSE)/1000)</f>
        <v>162.97499999999999</v>
      </c>
      <c r="L165">
        <f t="shared" si="10"/>
        <v>363.24589660990955</v>
      </c>
      <c r="M165" s="22" t="str">
        <f>VLOOKUP($A165,'RAW DATA'!$A$1:$AI$332,33,FALSE)</f>
        <v>x</v>
      </c>
      <c r="N165" s="22">
        <f>VLOOKUP($A165,'RAW DATA'!$A$1:$AI$332,34,FALSE)</f>
        <v>0</v>
      </c>
      <c r="O165" s="22" t="str">
        <f t="shared" si="11"/>
        <v/>
      </c>
      <c r="P165" s="22">
        <f t="shared" si="12"/>
        <v>-3.0067567567567677E-2</v>
      </c>
    </row>
    <row r="166" spans="1:16" x14ac:dyDescent="0.25">
      <c r="A166" s="2" t="s">
        <v>608</v>
      </c>
      <c r="B166" t="str">
        <f>VLOOKUP($A166,'RAW DATA'!$A$1:$AI$332,6,FALSE)</f>
        <v>NMC</v>
      </c>
      <c r="C166" t="e">
        <f>IF(VLOOKUP($A166,'RAW DATA'!$A$1:$AI$332,14,FALSE)=0,NA(),(VLOOKUP($A166,'RAW DATA'!$A$1:$AI$332,14,FALSE)))</f>
        <v>#N/A</v>
      </c>
      <c r="D166">
        <f>IF(VLOOKUP($A166,'RAW DATA'!$A$1:$AI$332,15,FALSE)=0,NA(),(VLOOKUP($A166,'RAW DATA'!$A$1:$AI$332,15,FALSE)))</f>
        <v>154</v>
      </c>
      <c r="E166">
        <f>IFERROR(VLOOKUP($A166,'RAW DATA'!$A$1:$AI$332,16,FALSE),0)</f>
        <v>25</v>
      </c>
      <c r="F166">
        <f>IFERROR(VLOOKUP($A166,'RAW DATA'!$A$1:$AI$332,17,FALSE),0)</f>
        <v>4.2</v>
      </c>
      <c r="G166">
        <f>IFERROR(VLOOKUP($A166,'RAW DATA'!$A$1:$AI$332,18,FALSE),0)</f>
        <v>3.7</v>
      </c>
      <c r="H166" s="22">
        <f>IFERROR(VLOOKUP($A166,'RAW DATA'!$A$1:$AI$332,23,FALSE),0)</f>
        <v>620</v>
      </c>
      <c r="I166" s="22">
        <f t="shared" si="13"/>
        <v>149.19354838709677</v>
      </c>
      <c r="J166" s="22">
        <f>IFERROR(VLOOKUP($A166,'RAW DATA'!$A$1:$AI$332,24,FALSE),0)</f>
        <v>307.45</v>
      </c>
      <c r="K166">
        <f>IFERROR(VLOOKUP($A166,'RAW DATA'!$A$1:$AI$332,28,FALSE)*VLOOKUP($A166,'RAW DATA'!$A$1:$AI$332,29,FALSE)*VLOOKUP($A166,'RAW DATA'!$A$1:$AI$332,30,FALSE)/1000, PI()*(VLOOKUP($A166,'RAW DATA'!$A$1:$AI$332,31,FALSE)/2)^2*VLOOKUP($A166,'RAW DATA'!$A$1:$AI$332,29,FALSE)/1000)</f>
        <v>307.45</v>
      </c>
      <c r="L166">
        <f t="shared" si="10"/>
        <v>300.8619287689055</v>
      </c>
      <c r="M166" s="22" t="str">
        <f>VLOOKUP($A166,'RAW DATA'!$A$1:$AI$332,33,FALSE)</f>
        <v>x</v>
      </c>
      <c r="N166" s="22">
        <f>VLOOKUP($A166,'RAW DATA'!$A$1:$AI$332,34,FALSE)</f>
        <v>0</v>
      </c>
      <c r="O166" s="22" t="str">
        <f t="shared" si="11"/>
        <v/>
      </c>
      <c r="P166" s="22">
        <f t="shared" si="12"/>
        <v>3.2216216216216287E-2</v>
      </c>
    </row>
    <row r="167" spans="1:16" x14ac:dyDescent="0.25">
      <c r="A167" s="2" t="s">
        <v>609</v>
      </c>
      <c r="B167" t="str">
        <f>VLOOKUP($A167,'RAW DATA'!$A$1:$AI$332,6,FALSE)</f>
        <v>NMC</v>
      </c>
      <c r="C167" t="e">
        <f>IF(VLOOKUP($A167,'RAW DATA'!$A$1:$AI$332,14,FALSE)=0,NA(),(VLOOKUP($A167,'RAW DATA'!$A$1:$AI$332,14,FALSE)))</f>
        <v>#N/A</v>
      </c>
      <c r="D167">
        <f>IF(VLOOKUP($A167,'RAW DATA'!$A$1:$AI$332,15,FALSE)=0,NA(),(VLOOKUP($A167,'RAW DATA'!$A$1:$AI$332,15,FALSE)))</f>
        <v>179</v>
      </c>
      <c r="E167">
        <f>IFERROR(VLOOKUP($A167,'RAW DATA'!$A$1:$AI$332,16,FALSE),0)</f>
        <v>100</v>
      </c>
      <c r="F167">
        <f>IFERROR(VLOOKUP($A167,'RAW DATA'!$A$1:$AI$332,17,FALSE),0)</f>
        <v>4.2</v>
      </c>
      <c r="G167">
        <f>IFERROR(VLOOKUP($A167,'RAW DATA'!$A$1:$AI$332,18,FALSE),0)</f>
        <v>3.7</v>
      </c>
      <c r="H167" s="22">
        <f>IFERROR(VLOOKUP($A167,'RAW DATA'!$A$1:$AI$332,23,FALSE),0)</f>
        <v>2320</v>
      </c>
      <c r="I167" s="22">
        <f t="shared" si="13"/>
        <v>159.48275862068968</v>
      </c>
      <c r="J167" s="22">
        <f>IFERROR(VLOOKUP($A167,'RAW DATA'!$A$1:$AI$332,24,FALSE),0)</f>
        <v>1064.7</v>
      </c>
      <c r="K167">
        <f>IFERROR(VLOOKUP($A167,'RAW DATA'!$A$1:$AI$332,28,FALSE)*VLOOKUP($A167,'RAW DATA'!$A$1:$AI$332,29,FALSE)*VLOOKUP($A167,'RAW DATA'!$A$1:$AI$332,30,FALSE)/1000, PI()*(VLOOKUP($A167,'RAW DATA'!$A$1:$AI$332,31,FALSE)/2)^2*VLOOKUP($A167,'RAW DATA'!$A$1:$AI$332,29,FALSE)/1000)</f>
        <v>1064.7</v>
      </c>
      <c r="L167">
        <f t="shared" si="10"/>
        <v>347.51573213111675</v>
      </c>
      <c r="M167" s="22" t="str">
        <f>VLOOKUP($A167,'RAW DATA'!$A$1:$AI$332,33,FALSE)</f>
        <v>x</v>
      </c>
      <c r="N167" s="22">
        <f>VLOOKUP($A167,'RAW DATA'!$A$1:$AI$332,34,FALSE)</f>
        <v>0</v>
      </c>
      <c r="O167" s="22" t="str">
        <f t="shared" si="11"/>
        <v/>
      </c>
      <c r="P167" s="22">
        <f t="shared" si="12"/>
        <v>0.12237837837837828</v>
      </c>
    </row>
    <row r="168" spans="1:16" x14ac:dyDescent="0.25">
      <c r="A168" s="2" t="s">
        <v>610</v>
      </c>
      <c r="B168" t="str">
        <f>VLOOKUP($A168,'RAW DATA'!$A$1:$AI$332,6,FALSE)</f>
        <v>NMC</v>
      </c>
      <c r="C168" t="e">
        <f>IF(VLOOKUP($A168,'RAW DATA'!$A$1:$AI$332,14,FALSE)=0,NA(),(VLOOKUP($A168,'RAW DATA'!$A$1:$AI$332,14,FALSE)))</f>
        <v>#N/A</v>
      </c>
      <c r="D168">
        <f>IF(VLOOKUP($A168,'RAW DATA'!$A$1:$AI$332,15,FALSE)=0,NA(),(VLOOKUP($A168,'RAW DATA'!$A$1:$AI$332,15,FALSE)))</f>
        <v>145</v>
      </c>
      <c r="E168">
        <f>IFERROR(VLOOKUP($A168,'RAW DATA'!$A$1:$AI$332,16,FALSE),0)</f>
        <v>11</v>
      </c>
      <c r="F168">
        <f>IFERROR(VLOOKUP($A168,'RAW DATA'!$A$1:$AI$332,17,FALSE),0)</f>
        <v>4.2</v>
      </c>
      <c r="G168">
        <f>IFERROR(VLOOKUP($A168,'RAW DATA'!$A$1:$AI$332,18,FALSE),0)</f>
        <v>3.7</v>
      </c>
      <c r="H168" s="22">
        <f>IFERROR(VLOOKUP($A168,'RAW DATA'!$A$1:$AI$332,23,FALSE),0)</f>
        <v>292</v>
      </c>
      <c r="I168" s="22">
        <f t="shared" si="13"/>
        <v>139.38356164383563</v>
      </c>
      <c r="J168" s="22">
        <f>IFERROR(VLOOKUP($A168,'RAW DATA'!$A$1:$AI$332,24,FALSE),0)</f>
        <v>149.96799999999999</v>
      </c>
      <c r="K168">
        <f>IFERROR(VLOOKUP($A168,'RAW DATA'!$A$1:$AI$332,28,FALSE)*VLOOKUP($A168,'RAW DATA'!$A$1:$AI$332,29,FALSE)*VLOOKUP($A168,'RAW DATA'!$A$1:$AI$332,30,FALSE)/1000, PI()*(VLOOKUP($A168,'RAW DATA'!$A$1:$AI$332,31,FALSE)/2)^2*VLOOKUP($A168,'RAW DATA'!$A$1:$AI$332,29,FALSE)/1000)</f>
        <v>149.96799999999999</v>
      </c>
      <c r="L168">
        <f t="shared" si="10"/>
        <v>271.39123012909425</v>
      </c>
      <c r="M168" s="22" t="str">
        <f>VLOOKUP($A168,'RAW DATA'!$A$1:$AI$332,33,FALSE)</f>
        <v>x</v>
      </c>
      <c r="N168" s="22">
        <f>VLOOKUP($A168,'RAW DATA'!$A$1:$AI$332,34,FALSE)</f>
        <v>0</v>
      </c>
      <c r="O168" s="22" t="str">
        <f t="shared" si="11"/>
        <v/>
      </c>
      <c r="P168" s="22">
        <f t="shared" si="12"/>
        <v>4.0294840294840206E-2</v>
      </c>
    </row>
    <row r="169" spans="1:16" x14ac:dyDescent="0.25">
      <c r="A169" s="2" t="s">
        <v>611</v>
      </c>
      <c r="B169" t="str">
        <f>VLOOKUP($A169,'RAW DATA'!$A$1:$AI$332,6,FALSE)</f>
        <v>NMC</v>
      </c>
      <c r="C169" t="e">
        <f>IF(VLOOKUP($A169,'RAW DATA'!$A$1:$AI$332,14,FALSE)=0,NA(),(VLOOKUP($A169,'RAW DATA'!$A$1:$AI$332,14,FALSE)))</f>
        <v>#N/A</v>
      </c>
      <c r="D169">
        <f>IF(VLOOKUP($A169,'RAW DATA'!$A$1:$AI$332,15,FALSE)=0,NA(),(VLOOKUP($A169,'RAW DATA'!$A$1:$AI$332,15,FALSE)))</f>
        <v>158</v>
      </c>
      <c r="E169">
        <f>IFERROR(VLOOKUP($A169,'RAW DATA'!$A$1:$AI$332,16,FALSE),0)</f>
        <v>31</v>
      </c>
      <c r="F169">
        <f>IFERROR(VLOOKUP($A169,'RAW DATA'!$A$1:$AI$332,17,FALSE),0)</f>
        <v>4.2</v>
      </c>
      <c r="G169">
        <f>IFERROR(VLOOKUP($A169,'RAW DATA'!$A$1:$AI$332,18,FALSE),0)</f>
        <v>3.7</v>
      </c>
      <c r="H169" s="22">
        <f>IFERROR(VLOOKUP($A169,'RAW DATA'!$A$1:$AI$332,23,FALSE),0)</f>
        <v>860</v>
      </c>
      <c r="I169" s="22">
        <f t="shared" si="13"/>
        <v>133.37209302325581</v>
      </c>
      <c r="J169" s="22">
        <f>IFERROR(VLOOKUP($A169,'RAW DATA'!$A$1:$AI$332,24,FALSE),0)</f>
        <v>397.32</v>
      </c>
      <c r="K169">
        <f>IFERROR(VLOOKUP($A169,'RAW DATA'!$A$1:$AI$332,28,FALSE)*VLOOKUP($A169,'RAW DATA'!$A$1:$AI$332,29,FALSE)*VLOOKUP($A169,'RAW DATA'!$A$1:$AI$332,30,FALSE)/1000, PI()*(VLOOKUP($A169,'RAW DATA'!$A$1:$AI$332,31,FALSE)/2)^2*VLOOKUP($A169,'RAW DATA'!$A$1:$AI$332,29,FALSE)/1000)</f>
        <v>397.32</v>
      </c>
      <c r="L169">
        <f t="shared" si="10"/>
        <v>288.68418403302127</v>
      </c>
      <c r="M169" s="22" t="str">
        <f>VLOOKUP($A169,'RAW DATA'!$A$1:$AI$332,33,FALSE)</f>
        <v>x</v>
      </c>
      <c r="N169" s="22">
        <f>VLOOKUP($A169,'RAW DATA'!$A$1:$AI$332,34,FALSE)</f>
        <v>0</v>
      </c>
      <c r="O169" s="22" t="str">
        <f t="shared" si="11"/>
        <v/>
      </c>
      <c r="P169" s="22">
        <f t="shared" si="12"/>
        <v>0.18465562336530073</v>
      </c>
    </row>
    <row r="170" spans="1:16" x14ac:dyDescent="0.25">
      <c r="A170" s="2" t="s">
        <v>612</v>
      </c>
      <c r="B170" t="str">
        <f>VLOOKUP($A170,'RAW DATA'!$A$1:$AI$332,6,FALSE)</f>
        <v>NMC</v>
      </c>
      <c r="C170" t="e">
        <f>IF(VLOOKUP($A170,'RAW DATA'!$A$1:$AI$332,14,FALSE)=0,NA(),(VLOOKUP($A170,'RAW DATA'!$A$1:$AI$332,14,FALSE)))</f>
        <v>#N/A</v>
      </c>
      <c r="D170">
        <f>IF(VLOOKUP($A170,'RAW DATA'!$A$1:$AI$332,15,FALSE)=0,NA(),(VLOOKUP($A170,'RAW DATA'!$A$1:$AI$332,15,FALSE)))</f>
        <v>149</v>
      </c>
      <c r="E170">
        <f>IFERROR(VLOOKUP($A170,'RAW DATA'!$A$1:$AI$332,16,FALSE),0)</f>
        <v>70</v>
      </c>
      <c r="F170">
        <f>IFERROR(VLOOKUP($A170,'RAW DATA'!$A$1:$AI$332,17,FALSE),0)</f>
        <v>4.2</v>
      </c>
      <c r="G170">
        <f>IFERROR(VLOOKUP($A170,'RAW DATA'!$A$1:$AI$332,18,FALSE),0)</f>
        <v>3.7</v>
      </c>
      <c r="H170" s="22">
        <f>IFERROR(VLOOKUP($A170,'RAW DATA'!$A$1:$AI$332,23,FALSE),0)</f>
        <v>1950</v>
      </c>
      <c r="I170" s="22">
        <f t="shared" si="13"/>
        <v>132.82051282051282</v>
      </c>
      <c r="J170" s="22">
        <f>IFERROR(VLOOKUP($A170,'RAW DATA'!$A$1:$AI$332,24,FALSE),0)</f>
        <v>857.67499999999995</v>
      </c>
      <c r="K170">
        <f>IFERROR(VLOOKUP($A170,'RAW DATA'!$A$1:$AI$332,28,FALSE)*VLOOKUP($A170,'RAW DATA'!$A$1:$AI$332,29,FALSE)*VLOOKUP($A170,'RAW DATA'!$A$1:$AI$332,30,FALSE)/1000, PI()*(VLOOKUP($A170,'RAW DATA'!$A$1:$AI$332,31,FALSE)/2)^2*VLOOKUP($A170,'RAW DATA'!$A$1:$AI$332,29,FALSE)/1000)</f>
        <v>857.67499999999995</v>
      </c>
      <c r="L170">
        <f t="shared" si="10"/>
        <v>301.97918792083249</v>
      </c>
      <c r="M170" s="22" t="str">
        <f>VLOOKUP($A170,'RAW DATA'!$A$1:$AI$332,33,FALSE)</f>
        <v>x</v>
      </c>
      <c r="N170" s="22">
        <f>VLOOKUP($A170,'RAW DATA'!$A$1:$AI$332,34,FALSE)</f>
        <v>0</v>
      </c>
      <c r="O170" s="22" t="str">
        <f t="shared" si="11"/>
        <v/>
      </c>
      <c r="P170" s="22">
        <f t="shared" si="12"/>
        <v>0.12181467181467176</v>
      </c>
    </row>
    <row r="171" spans="1:16" x14ac:dyDescent="0.25">
      <c r="A171" s="2" t="s">
        <v>613</v>
      </c>
      <c r="B171" t="str">
        <f>VLOOKUP($A171,'RAW DATA'!$A$1:$AI$332,6,FALSE)</f>
        <v>NMC</v>
      </c>
      <c r="C171" t="e">
        <f>IF(VLOOKUP($A171,'RAW DATA'!$A$1:$AI$332,14,FALSE)=0,NA(),(VLOOKUP($A171,'RAW DATA'!$A$1:$AI$332,14,FALSE)))</f>
        <v>#N/A</v>
      </c>
      <c r="D171">
        <f>IF(VLOOKUP($A171,'RAW DATA'!$A$1:$AI$332,15,FALSE)=0,NA(),(VLOOKUP($A171,'RAW DATA'!$A$1:$AI$332,15,FALSE)))</f>
        <v>155</v>
      </c>
      <c r="E171">
        <f>IFERROR(VLOOKUP($A171,'RAW DATA'!$A$1:$AI$332,16,FALSE),0)</f>
        <v>100</v>
      </c>
      <c r="F171">
        <f>IFERROR(VLOOKUP($A171,'RAW DATA'!$A$1:$AI$332,17,FALSE),0)</f>
        <v>4.2</v>
      </c>
      <c r="G171">
        <f>IFERROR(VLOOKUP($A171,'RAW DATA'!$A$1:$AI$332,18,FALSE),0)</f>
        <v>3.7</v>
      </c>
      <c r="H171" s="22">
        <f>IFERROR(VLOOKUP($A171,'RAW DATA'!$A$1:$AI$332,23,FALSE),0)</f>
        <v>2700</v>
      </c>
      <c r="I171" s="22">
        <f t="shared" si="13"/>
        <v>137.03703703703704</v>
      </c>
      <c r="J171" s="22">
        <f>IFERROR(VLOOKUP($A171,'RAW DATA'!$A$1:$AI$332,24,FALSE),0)</f>
        <v>1197.7874999999999</v>
      </c>
      <c r="K171">
        <f>IFERROR(VLOOKUP($A171,'RAW DATA'!$A$1:$AI$332,28,FALSE)*VLOOKUP($A171,'RAW DATA'!$A$1:$AI$332,29,FALSE)*VLOOKUP($A171,'RAW DATA'!$A$1:$AI$332,30,FALSE)/1000, PI()*(VLOOKUP($A171,'RAW DATA'!$A$1:$AI$332,31,FALSE)/2)^2*VLOOKUP($A171,'RAW DATA'!$A$1:$AI$332,29,FALSE)/1000)</f>
        <v>1197.7874999999999</v>
      </c>
      <c r="L171">
        <f t="shared" si="10"/>
        <v>308.90287300543713</v>
      </c>
      <c r="M171" s="22" t="str">
        <f>VLOOKUP($A171,'RAW DATA'!$A$1:$AI$332,33,FALSE)</f>
        <v>x</v>
      </c>
      <c r="N171" s="22">
        <f>VLOOKUP($A171,'RAW DATA'!$A$1:$AI$332,34,FALSE)</f>
        <v>0</v>
      </c>
      <c r="O171" s="22" t="str">
        <f t="shared" si="11"/>
        <v/>
      </c>
      <c r="P171" s="22">
        <f t="shared" si="12"/>
        <v>0.13108108108108096</v>
      </c>
    </row>
    <row r="172" spans="1:16" x14ac:dyDescent="0.25">
      <c r="A172" s="2" t="s">
        <v>604</v>
      </c>
      <c r="B172" t="str">
        <f>VLOOKUP($A172,'RAW DATA'!$A$1:$AI$332,6,FALSE)</f>
        <v>NMC</v>
      </c>
      <c r="C172" t="e">
        <f>IF(VLOOKUP($A172,'RAW DATA'!$A$1:$AI$332,14,FALSE)=0,NA(),(VLOOKUP($A172,'RAW DATA'!$A$1:$AI$332,14,FALSE)))</f>
        <v>#N/A</v>
      </c>
      <c r="D172">
        <f>IF(VLOOKUP($A172,'RAW DATA'!$A$1:$AI$332,15,FALSE)=0,NA(),(VLOOKUP($A172,'RAW DATA'!$A$1:$AI$332,15,FALSE)))</f>
        <v>162</v>
      </c>
      <c r="E172">
        <f>IFERROR(VLOOKUP($A172,'RAW DATA'!$A$1:$AI$332,16,FALSE),0)</f>
        <v>200</v>
      </c>
      <c r="F172">
        <f>IFERROR(VLOOKUP($A172,'RAW DATA'!$A$1:$AI$332,17,FALSE),0)</f>
        <v>4.2</v>
      </c>
      <c r="G172">
        <f>IFERROR(VLOOKUP($A172,'RAW DATA'!$A$1:$AI$332,18,FALSE),0)</f>
        <v>3.7</v>
      </c>
      <c r="H172" s="22">
        <f>IFERROR(VLOOKUP($A172,'RAW DATA'!$A$1:$AI$332,23,FALSE),0)</f>
        <v>5260</v>
      </c>
      <c r="I172" s="22">
        <f t="shared" si="13"/>
        <v>140.68441064638785</v>
      </c>
      <c r="J172" s="22">
        <f>IFERROR(VLOOKUP($A172,'RAW DATA'!$A$1:$AI$332,24,FALSE),0)</f>
        <v>2513.875</v>
      </c>
      <c r="K172">
        <f>IFERROR(VLOOKUP($A172,'RAW DATA'!$A$1:$AI$332,28,FALSE)*VLOOKUP($A172,'RAW DATA'!$A$1:$AI$332,29,FALSE)*VLOOKUP($A172,'RAW DATA'!$A$1:$AI$332,30,FALSE)/1000, PI()*(VLOOKUP($A172,'RAW DATA'!$A$1:$AI$332,31,FALSE)/2)^2*VLOOKUP($A172,'RAW DATA'!$A$1:$AI$332,29,FALSE)/1000)</f>
        <v>2513.875</v>
      </c>
      <c r="L172">
        <f t="shared" si="10"/>
        <v>294.36626721694591</v>
      </c>
      <c r="M172" s="22" t="str">
        <f>VLOOKUP($A172,'RAW DATA'!$A$1:$AI$332,33,FALSE)</f>
        <v>x</v>
      </c>
      <c r="N172" s="22">
        <f>VLOOKUP($A172,'RAW DATA'!$A$1:$AI$332,34,FALSE)</f>
        <v>0</v>
      </c>
      <c r="O172" s="22" t="str">
        <f t="shared" si="11"/>
        <v/>
      </c>
      <c r="P172" s="22">
        <f t="shared" si="12"/>
        <v>0.1515135135135135</v>
      </c>
    </row>
    <row r="173" spans="1:16" x14ac:dyDescent="0.25">
      <c r="A173" s="2" t="s">
        <v>575</v>
      </c>
      <c r="B173">
        <f>VLOOKUP($A173,'RAW DATA'!$A$1:$AI$332,6,FALSE)</f>
        <v>0</v>
      </c>
      <c r="C173" t="e">
        <f>IF(VLOOKUP($A173,'RAW DATA'!$A$1:$AI$332,14,FALSE)=0,NA(),(VLOOKUP($A173,'RAW DATA'!$A$1:$AI$332,14,FALSE)))</f>
        <v>#N/A</v>
      </c>
      <c r="D173" t="e">
        <f>IF(VLOOKUP($A173,'RAW DATA'!$A$1:$AI$332,15,FALSE)=0,NA(),(VLOOKUP($A173,'RAW DATA'!$A$1:$AI$332,15,FALSE)))</f>
        <v>#N/A</v>
      </c>
      <c r="E173">
        <f>IFERROR(VLOOKUP($A173,'RAW DATA'!$A$1:$AI$332,16,FALSE),0)</f>
        <v>9</v>
      </c>
      <c r="F173">
        <f>IFERROR(VLOOKUP($A173,'RAW DATA'!$A$1:$AI$332,17,FALSE),0)</f>
        <v>4.2</v>
      </c>
      <c r="G173">
        <f>IFERROR(VLOOKUP($A173,'RAW DATA'!$A$1:$AI$332,18,FALSE),0)</f>
        <v>3.7</v>
      </c>
      <c r="H173" s="22">
        <f>IFERROR(VLOOKUP($A173,'RAW DATA'!$A$1:$AI$332,23,FALSE),0)</f>
        <v>310</v>
      </c>
      <c r="I173" s="22">
        <f t="shared" si="13"/>
        <v>107.41935483870969</v>
      </c>
      <c r="J173" s="22">
        <f>IFERROR(VLOOKUP($A173,'RAW DATA'!$A$1:$AI$332,24,FALSE),0)</f>
        <v>144.9</v>
      </c>
      <c r="K173">
        <f>IFERROR(VLOOKUP($A173,'RAW DATA'!$A$1:$AI$332,28,FALSE)*VLOOKUP($A173,'RAW DATA'!$A$1:$AI$332,29,FALSE)*VLOOKUP($A173,'RAW DATA'!$A$1:$AI$332,30,FALSE)/1000, PI()*(VLOOKUP($A173,'RAW DATA'!$A$1:$AI$332,31,FALSE)/2)^2*VLOOKUP($A173,'RAW DATA'!$A$1:$AI$332,29,FALSE)/1000)</f>
        <v>142.13999999999999</v>
      </c>
      <c r="L173">
        <f t="shared" si="10"/>
        <v>234.27606585056992</v>
      </c>
      <c r="M173" s="22" t="str">
        <f>VLOOKUP($A173,'RAW DATA'!$A$1:$AI$332,33,FALSE)</f>
        <v>x</v>
      </c>
      <c r="N173" s="22">
        <f>VLOOKUP($A173,'RAW DATA'!$A$1:$AI$332,34,FALSE)</f>
        <v>0</v>
      </c>
      <c r="O173" s="22" t="str">
        <f t="shared" si="11"/>
        <v/>
      </c>
      <c r="P173" s="22" t="str">
        <f t="shared" si="12"/>
        <v/>
      </c>
    </row>
    <row r="174" spans="1:16" x14ac:dyDescent="0.25">
      <c r="A174" s="2" t="s">
        <v>576</v>
      </c>
      <c r="B174">
        <f>VLOOKUP($A174,'RAW DATA'!$A$1:$AI$332,6,FALSE)</f>
        <v>0</v>
      </c>
      <c r="C174" t="e">
        <f>IF(VLOOKUP($A174,'RAW DATA'!$A$1:$AI$332,14,FALSE)=0,NA(),(VLOOKUP($A174,'RAW DATA'!$A$1:$AI$332,14,FALSE)))</f>
        <v>#N/A</v>
      </c>
      <c r="D174" t="e">
        <f>IF(VLOOKUP($A174,'RAW DATA'!$A$1:$AI$332,15,FALSE)=0,NA(),(VLOOKUP($A174,'RAW DATA'!$A$1:$AI$332,15,FALSE)))</f>
        <v>#N/A</v>
      </c>
      <c r="E174">
        <f>IFERROR(VLOOKUP($A174,'RAW DATA'!$A$1:$AI$332,16,FALSE),0)</f>
        <v>60</v>
      </c>
      <c r="F174">
        <f>IFERROR(VLOOKUP($A174,'RAW DATA'!$A$1:$AI$332,17,FALSE),0)</f>
        <v>4.2</v>
      </c>
      <c r="G174">
        <f>IFERROR(VLOOKUP($A174,'RAW DATA'!$A$1:$AI$332,18,FALSE),0)</f>
        <v>3.6</v>
      </c>
      <c r="H174" s="22">
        <f>IFERROR(VLOOKUP($A174,'RAW DATA'!$A$1:$AI$332,23,FALSE),0)</f>
        <v>1850</v>
      </c>
      <c r="I174" s="22">
        <f t="shared" si="13"/>
        <v>116.75675675675676</v>
      </c>
      <c r="J174" s="22">
        <f>IFERROR(VLOOKUP($A174,'RAW DATA'!$A$1:$AI$332,24,FALSE),0)</f>
        <v>852.5</v>
      </c>
      <c r="K174">
        <f>IFERROR(VLOOKUP($A174,'RAW DATA'!$A$1:$AI$332,28,FALSE)*VLOOKUP($A174,'RAW DATA'!$A$1:$AI$332,29,FALSE)*VLOOKUP($A174,'RAW DATA'!$A$1:$AI$332,30,FALSE)/1000, PI()*(VLOOKUP($A174,'RAW DATA'!$A$1:$AI$332,31,FALSE)/2)^2*VLOOKUP($A174,'RAW DATA'!$A$1:$AI$332,29,FALSE)/1000)</f>
        <v>861.02499999999998</v>
      </c>
      <c r="L174">
        <f t="shared" si="10"/>
        <v>250.86379605702507</v>
      </c>
      <c r="M174" s="22" t="str">
        <f>VLOOKUP($A174,'RAW DATA'!$A$1:$AI$332,33,FALSE)</f>
        <v>x</v>
      </c>
      <c r="N174" s="22">
        <f>VLOOKUP($A174,'RAW DATA'!$A$1:$AI$332,34,FALSE)</f>
        <v>0</v>
      </c>
      <c r="O174" s="22" t="str">
        <f t="shared" si="11"/>
        <v/>
      </c>
      <c r="P174" s="22" t="str">
        <f t="shared" si="12"/>
        <v/>
      </c>
    </row>
    <row r="175" spans="1:16" x14ac:dyDescent="0.25">
      <c r="A175" s="2" t="s">
        <v>447</v>
      </c>
      <c r="B175">
        <f>VLOOKUP($A175,'RAW DATA'!$A$1:$AI$332,6,FALSE)</f>
        <v>0</v>
      </c>
      <c r="C175" t="e">
        <f>IF(VLOOKUP($A175,'RAW DATA'!$A$1:$AI$332,14,FALSE)=0,NA(),(VLOOKUP($A175,'RAW DATA'!$A$1:$AI$332,14,FALSE)))</f>
        <v>#N/A</v>
      </c>
      <c r="D175" t="e">
        <f>IF(VLOOKUP($A175,'RAW DATA'!$A$1:$AI$332,15,FALSE)=0,NA(),(VLOOKUP($A175,'RAW DATA'!$A$1:$AI$332,15,FALSE)))</f>
        <v>#N/A</v>
      </c>
      <c r="E175">
        <f>IFERROR(VLOOKUP($A175,'RAW DATA'!$A$1:$AI$332,16,FALSE),0)</f>
        <v>10.5</v>
      </c>
      <c r="F175">
        <f>IFERROR(VLOOKUP($A175,'RAW DATA'!$A$1:$AI$332,17,FALSE),0)</f>
        <v>4.2</v>
      </c>
      <c r="G175">
        <f>IFERROR(VLOOKUP($A175,'RAW DATA'!$A$1:$AI$332,18,FALSE),0)</f>
        <v>3.7</v>
      </c>
      <c r="H175" s="22">
        <f>IFERROR(VLOOKUP($A175,'RAW DATA'!$A$1:$AI$332,23,FALSE),0)</f>
        <v>258</v>
      </c>
      <c r="I175" s="22">
        <f t="shared" si="13"/>
        <v>150.58139534883722</v>
      </c>
      <c r="J175" s="22">
        <f>IFERROR(VLOOKUP($A175,'RAW DATA'!$A$1:$AI$332,24,FALSE),0)</f>
        <v>129.71199999999999</v>
      </c>
      <c r="K175">
        <f>IFERROR(VLOOKUP($A175,'RAW DATA'!$A$1:$AI$332,28,FALSE)*VLOOKUP($A175,'RAW DATA'!$A$1:$AI$332,29,FALSE)*VLOOKUP($A175,'RAW DATA'!$A$1:$AI$332,30,FALSE)/1000, PI()*(VLOOKUP($A175,'RAW DATA'!$A$1:$AI$332,31,FALSE)/2)^2*VLOOKUP($A175,'RAW DATA'!$A$1:$AI$332,29,FALSE)/1000)</f>
        <v>129.71200000000002</v>
      </c>
      <c r="L175">
        <f t="shared" si="10"/>
        <v>299.50968299000857</v>
      </c>
      <c r="M175" s="22" t="str">
        <f>VLOOKUP($A175,'RAW DATA'!$A$1:$AI$332,33,FALSE)</f>
        <v>x</v>
      </c>
      <c r="N175" s="22">
        <f>VLOOKUP($A175,'RAW DATA'!$A$1:$AI$332,34,FALSE)</f>
        <v>0</v>
      </c>
      <c r="O175" s="22" t="str">
        <f t="shared" si="11"/>
        <v/>
      </c>
      <c r="P175" s="22" t="str">
        <f t="shared" si="12"/>
        <v/>
      </c>
    </row>
    <row r="176" spans="1:16" x14ac:dyDescent="0.25">
      <c r="A176" s="2" t="s">
        <v>715</v>
      </c>
      <c r="B176">
        <f>VLOOKUP($A176,'RAW DATA'!$A$1:$AI$332,6,FALSE)</f>
        <v>0</v>
      </c>
      <c r="C176" t="e">
        <f>IF(VLOOKUP($A176,'RAW DATA'!$A$1:$AI$332,14,FALSE)=0,NA(),(VLOOKUP($A176,'RAW DATA'!$A$1:$AI$332,14,FALSE)))</f>
        <v>#N/A</v>
      </c>
      <c r="D176" t="e">
        <f>IF(VLOOKUP($A176,'RAW DATA'!$A$1:$AI$332,15,FALSE)=0,NA(),(VLOOKUP($A176,'RAW DATA'!$A$1:$AI$332,15,FALSE)))</f>
        <v>#N/A</v>
      </c>
      <c r="E176">
        <f>IFERROR(VLOOKUP($A176,'RAW DATA'!$A$1:$AI$332,16,FALSE),0)</f>
        <v>3.6</v>
      </c>
      <c r="F176">
        <f>IFERROR(VLOOKUP($A176,'RAW DATA'!$A$1:$AI$332,17,FALSE),0)</f>
        <v>4.2</v>
      </c>
      <c r="G176">
        <f>IFERROR(VLOOKUP($A176,'RAW DATA'!$A$1:$AI$332,18,FALSE),0)</f>
        <v>3.7</v>
      </c>
      <c r="H176" s="22">
        <f>IFERROR(VLOOKUP($A176,'RAW DATA'!$A$1:$AI$332,23,FALSE),0)</f>
        <v>74</v>
      </c>
      <c r="I176" s="22">
        <f t="shared" si="13"/>
        <v>180</v>
      </c>
      <c r="J176" s="22">
        <f>IFERROR(VLOOKUP($A176,'RAW DATA'!$A$1:$AI$332,24,FALSE),0)</f>
        <v>37.44</v>
      </c>
      <c r="K176">
        <f>IFERROR(VLOOKUP($A176,'RAW DATA'!$A$1:$AI$332,28,FALSE)*VLOOKUP($A176,'RAW DATA'!$A$1:$AI$332,29,FALSE)*VLOOKUP($A176,'RAW DATA'!$A$1:$AI$332,30,FALSE)/1000, PI()*(VLOOKUP($A176,'RAW DATA'!$A$1:$AI$332,31,FALSE)/2)^2*VLOOKUP($A176,'RAW DATA'!$A$1:$AI$332,29,FALSE)/1000)</f>
        <v>37.44</v>
      </c>
      <c r="L176">
        <f t="shared" si="10"/>
        <v>355.76923076923077</v>
      </c>
      <c r="M176" s="22" t="str">
        <f>VLOOKUP($A176,'RAW DATA'!$A$1:$AI$332,33,FALSE)</f>
        <v>x</v>
      </c>
      <c r="N176" s="22">
        <f>VLOOKUP($A176,'RAW DATA'!$A$1:$AI$332,34,FALSE)</f>
        <v>0</v>
      </c>
      <c r="O176" s="22" t="str">
        <f t="shared" si="11"/>
        <v/>
      </c>
      <c r="P176" s="22" t="str">
        <f t="shared" si="12"/>
        <v/>
      </c>
    </row>
    <row r="177" spans="1:16" x14ac:dyDescent="0.25">
      <c r="A177" s="2" t="s">
        <v>716</v>
      </c>
      <c r="B177">
        <f>VLOOKUP($A177,'RAW DATA'!$A$1:$AI$332,6,FALSE)</f>
        <v>0</v>
      </c>
      <c r="C177" t="e">
        <f>IF(VLOOKUP($A177,'RAW DATA'!$A$1:$AI$332,14,FALSE)=0,NA(),(VLOOKUP($A177,'RAW DATA'!$A$1:$AI$332,14,FALSE)))</f>
        <v>#N/A</v>
      </c>
      <c r="D177" t="e">
        <f>IF(VLOOKUP($A177,'RAW DATA'!$A$1:$AI$332,15,FALSE)=0,NA(),(VLOOKUP($A177,'RAW DATA'!$A$1:$AI$332,15,FALSE)))</f>
        <v>#N/A</v>
      </c>
      <c r="E177">
        <f>IFERROR(VLOOKUP($A177,'RAW DATA'!$A$1:$AI$332,16,FALSE),0)</f>
        <v>3.5</v>
      </c>
      <c r="F177">
        <f>IFERROR(VLOOKUP($A177,'RAW DATA'!$A$1:$AI$332,17,FALSE),0)</f>
        <v>4.2</v>
      </c>
      <c r="G177">
        <f>IFERROR(VLOOKUP($A177,'RAW DATA'!$A$1:$AI$332,18,FALSE),0)</f>
        <v>3.7</v>
      </c>
      <c r="H177" s="22">
        <f>IFERROR(VLOOKUP($A177,'RAW DATA'!$A$1:$AI$332,23,FALSE),0)</f>
        <v>71</v>
      </c>
      <c r="I177" s="22">
        <f t="shared" si="13"/>
        <v>182.39436619718313</v>
      </c>
      <c r="J177" s="22">
        <f>IFERROR(VLOOKUP($A177,'RAW DATA'!$A$1:$AI$332,24,FALSE),0)</f>
        <v>38.744999999999997</v>
      </c>
      <c r="K177">
        <f>IFERROR(VLOOKUP($A177,'RAW DATA'!$A$1:$AI$332,28,FALSE)*VLOOKUP($A177,'RAW DATA'!$A$1:$AI$332,29,FALSE)*VLOOKUP($A177,'RAW DATA'!$A$1:$AI$332,30,FALSE)/1000, PI()*(VLOOKUP($A177,'RAW DATA'!$A$1:$AI$332,31,FALSE)/2)^2*VLOOKUP($A177,'RAW DATA'!$A$1:$AI$332,29,FALSE)/1000)</f>
        <v>39.58959999999999</v>
      </c>
      <c r="L177">
        <f t="shared" si="10"/>
        <v>327.10610867500566</v>
      </c>
      <c r="M177" s="22" t="str">
        <f>VLOOKUP($A177,'RAW DATA'!$A$1:$AI$332,33,FALSE)</f>
        <v>x</v>
      </c>
      <c r="N177" s="22">
        <f>VLOOKUP($A177,'RAW DATA'!$A$1:$AI$332,34,FALSE)</f>
        <v>0</v>
      </c>
      <c r="O177" s="22" t="str">
        <f t="shared" si="11"/>
        <v/>
      </c>
      <c r="P177" s="22" t="str">
        <f t="shared" si="12"/>
        <v/>
      </c>
    </row>
    <row r="178" spans="1:16" x14ac:dyDescent="0.25">
      <c r="A178" s="2" t="s">
        <v>717</v>
      </c>
      <c r="B178">
        <f>VLOOKUP($A178,'RAW DATA'!$A$1:$AI$332,6,FALSE)</f>
        <v>0</v>
      </c>
      <c r="C178" t="e">
        <f>IF(VLOOKUP($A178,'RAW DATA'!$A$1:$AI$332,14,FALSE)=0,NA(),(VLOOKUP($A178,'RAW DATA'!$A$1:$AI$332,14,FALSE)))</f>
        <v>#N/A</v>
      </c>
      <c r="D178" t="e">
        <f>IF(VLOOKUP($A178,'RAW DATA'!$A$1:$AI$332,15,FALSE)=0,NA(),(VLOOKUP($A178,'RAW DATA'!$A$1:$AI$332,15,FALSE)))</f>
        <v>#N/A</v>
      </c>
      <c r="E178">
        <f>IFERROR(VLOOKUP($A178,'RAW DATA'!$A$1:$AI$332,16,FALSE),0)</f>
        <v>4</v>
      </c>
      <c r="F178">
        <f>IFERROR(VLOOKUP($A178,'RAW DATA'!$A$1:$AI$332,17,FALSE),0)</f>
        <v>4.2</v>
      </c>
      <c r="G178">
        <f>IFERROR(VLOOKUP($A178,'RAW DATA'!$A$1:$AI$332,18,FALSE),0)</f>
        <v>3.7</v>
      </c>
      <c r="H178" s="22">
        <f>IFERROR(VLOOKUP($A178,'RAW DATA'!$A$1:$AI$332,23,FALSE),0)</f>
        <v>82</v>
      </c>
      <c r="I178" s="22">
        <f t="shared" si="13"/>
        <v>180.48780487804879</v>
      </c>
      <c r="J178" s="22">
        <f>IFERROR(VLOOKUP($A178,'RAW DATA'!$A$1:$AI$332,24,FALSE),0)</f>
        <v>43.55</v>
      </c>
      <c r="K178">
        <f>IFERROR(VLOOKUP($A178,'RAW DATA'!$A$1:$AI$332,28,FALSE)*VLOOKUP($A178,'RAW DATA'!$A$1:$AI$332,29,FALSE)*VLOOKUP($A178,'RAW DATA'!$A$1:$AI$332,30,FALSE)/1000, PI()*(VLOOKUP($A178,'RAW DATA'!$A$1:$AI$332,31,FALSE)/2)^2*VLOOKUP($A178,'RAW DATA'!$A$1:$AI$332,29,FALSE)/1000)</f>
        <v>45.677250000000001</v>
      </c>
      <c r="L178">
        <f t="shared" si="10"/>
        <v>324.0125007525628</v>
      </c>
      <c r="M178" s="22" t="str">
        <f>VLOOKUP($A178,'RAW DATA'!$A$1:$AI$332,33,FALSE)</f>
        <v>x</v>
      </c>
      <c r="N178" s="22">
        <f>VLOOKUP($A178,'RAW DATA'!$A$1:$AI$332,34,FALSE)</f>
        <v>0</v>
      </c>
      <c r="O178" s="22" t="str">
        <f t="shared" si="11"/>
        <v/>
      </c>
      <c r="P178" s="22" t="str">
        <f t="shared" si="12"/>
        <v/>
      </c>
    </row>
    <row r="179" spans="1:16" x14ac:dyDescent="0.25">
      <c r="A179" s="2" t="s">
        <v>718</v>
      </c>
      <c r="B179">
        <f>VLOOKUP($A179,'RAW DATA'!$A$1:$AI$332,6,FALSE)</f>
        <v>0</v>
      </c>
      <c r="C179" t="e">
        <f>IF(VLOOKUP($A179,'RAW DATA'!$A$1:$AI$332,14,FALSE)=0,NA(),(VLOOKUP($A179,'RAW DATA'!$A$1:$AI$332,14,FALSE)))</f>
        <v>#N/A</v>
      </c>
      <c r="D179" t="e">
        <f>IF(VLOOKUP($A179,'RAW DATA'!$A$1:$AI$332,15,FALSE)=0,NA(),(VLOOKUP($A179,'RAW DATA'!$A$1:$AI$332,15,FALSE)))</f>
        <v>#N/A</v>
      </c>
      <c r="E179">
        <f>IFERROR(VLOOKUP($A179,'RAW DATA'!$A$1:$AI$332,16,FALSE),0)</f>
        <v>4.2</v>
      </c>
      <c r="F179">
        <f>IFERROR(VLOOKUP($A179,'RAW DATA'!$A$1:$AI$332,17,FALSE),0)</f>
        <v>4.2</v>
      </c>
      <c r="G179">
        <f>IFERROR(VLOOKUP($A179,'RAW DATA'!$A$1:$AI$332,18,FALSE),0)</f>
        <v>3.7</v>
      </c>
      <c r="H179" s="22">
        <f>IFERROR(VLOOKUP($A179,'RAW DATA'!$A$1:$AI$332,23,FALSE),0)</f>
        <v>78</v>
      </c>
      <c r="I179" s="22">
        <f t="shared" si="13"/>
        <v>199.23076923076925</v>
      </c>
      <c r="J179" s="22">
        <f>IFERROR(VLOOKUP($A179,'RAW DATA'!$A$1:$AI$332,24,FALSE),0)</f>
        <v>45.5625</v>
      </c>
      <c r="K179">
        <f>IFERROR(VLOOKUP($A179,'RAW DATA'!$A$1:$AI$332,28,FALSE)*VLOOKUP($A179,'RAW DATA'!$A$1:$AI$332,29,FALSE)*VLOOKUP($A179,'RAW DATA'!$A$1:$AI$332,30,FALSE)/1000, PI()*(VLOOKUP($A179,'RAW DATA'!$A$1:$AI$332,31,FALSE)/2)^2*VLOOKUP($A179,'RAW DATA'!$A$1:$AI$332,29,FALSE)/1000)</f>
        <v>45.5625</v>
      </c>
      <c r="L179">
        <f t="shared" si="10"/>
        <v>341.06995884773664</v>
      </c>
      <c r="M179" s="22" t="str">
        <f>VLOOKUP($A179,'RAW DATA'!$A$1:$AI$332,33,FALSE)</f>
        <v>x</v>
      </c>
      <c r="N179" s="22">
        <f>VLOOKUP($A179,'RAW DATA'!$A$1:$AI$332,34,FALSE)</f>
        <v>0</v>
      </c>
      <c r="O179" s="22" t="str">
        <f t="shared" si="11"/>
        <v/>
      </c>
      <c r="P179" s="22" t="str">
        <f t="shared" si="12"/>
        <v/>
      </c>
    </row>
    <row r="180" spans="1:16" x14ac:dyDescent="0.25">
      <c r="A180" s="2" t="s">
        <v>450</v>
      </c>
      <c r="B180">
        <f>VLOOKUP($A180,'RAW DATA'!$A$1:$AI$332,6,FALSE)</f>
        <v>0</v>
      </c>
      <c r="C180" t="e">
        <f>IF(VLOOKUP($A180,'RAW DATA'!$A$1:$AI$332,14,FALSE)=0,NA(),(VLOOKUP($A180,'RAW DATA'!$A$1:$AI$332,14,FALSE)))</f>
        <v>#N/A</v>
      </c>
      <c r="D180" t="e">
        <f>IF(VLOOKUP($A180,'RAW DATA'!$A$1:$AI$332,15,FALSE)=0,NA(),(VLOOKUP($A180,'RAW DATA'!$A$1:$AI$332,15,FALSE)))</f>
        <v>#N/A</v>
      </c>
      <c r="E180">
        <f>IFERROR(VLOOKUP($A180,'RAW DATA'!$A$1:$AI$332,16,FALSE),0)</f>
        <v>4.53</v>
      </c>
      <c r="F180">
        <f>IFERROR(VLOOKUP($A180,'RAW DATA'!$A$1:$AI$332,17,FALSE),0)</f>
        <v>4.2</v>
      </c>
      <c r="G180">
        <f>IFERROR(VLOOKUP($A180,'RAW DATA'!$A$1:$AI$332,18,FALSE),0)</f>
        <v>3.7</v>
      </c>
      <c r="H180" s="22">
        <f>IFERROR(VLOOKUP($A180,'RAW DATA'!$A$1:$AI$332,23,FALSE),0)</f>
        <v>106</v>
      </c>
      <c r="I180" s="22">
        <f t="shared" si="13"/>
        <v>158.122641509434</v>
      </c>
      <c r="J180" s="22">
        <f>IFERROR(VLOOKUP($A180,'RAW DATA'!$A$1:$AI$332,24,FALSE),0)</f>
        <v>50.752000000000002</v>
      </c>
      <c r="K180">
        <f>IFERROR(VLOOKUP($A180,'RAW DATA'!$A$1:$AI$332,28,FALSE)*VLOOKUP($A180,'RAW DATA'!$A$1:$AI$332,29,FALSE)*VLOOKUP($A180,'RAW DATA'!$A$1:$AI$332,30,FALSE)/1000, PI()*(VLOOKUP($A180,'RAW DATA'!$A$1:$AI$332,31,FALSE)/2)^2*VLOOKUP($A180,'RAW DATA'!$A$1:$AI$332,29,FALSE)/1000)</f>
        <v>50.752000000000002</v>
      </c>
      <c r="L180">
        <f t="shared" si="10"/>
        <v>330.25299495586381</v>
      </c>
      <c r="M180" s="22" t="str">
        <f>VLOOKUP($A180,'RAW DATA'!$A$1:$AI$332,33,FALSE)</f>
        <v>x</v>
      </c>
      <c r="N180" s="22">
        <f>VLOOKUP($A180,'RAW DATA'!$A$1:$AI$332,34,FALSE)</f>
        <v>0</v>
      </c>
      <c r="O180" s="22" t="str">
        <f t="shared" si="11"/>
        <v/>
      </c>
      <c r="P180" s="22" t="str">
        <f t="shared" si="12"/>
        <v/>
      </c>
    </row>
    <row r="181" spans="1:16" x14ac:dyDescent="0.25">
      <c r="A181" s="2" t="s">
        <v>451</v>
      </c>
      <c r="B181">
        <f>VLOOKUP($A181,'RAW DATA'!$A$1:$AI$332,6,FALSE)</f>
        <v>0</v>
      </c>
      <c r="C181" t="e">
        <f>IF(VLOOKUP($A181,'RAW DATA'!$A$1:$AI$332,14,FALSE)=0,NA(),(VLOOKUP($A181,'RAW DATA'!$A$1:$AI$332,14,FALSE)))</f>
        <v>#N/A</v>
      </c>
      <c r="D181" t="e">
        <f>IF(VLOOKUP($A181,'RAW DATA'!$A$1:$AI$332,15,FALSE)=0,NA(),(VLOOKUP($A181,'RAW DATA'!$A$1:$AI$332,15,FALSE)))</f>
        <v>#N/A</v>
      </c>
      <c r="E181">
        <f>IFERROR(VLOOKUP($A181,'RAW DATA'!$A$1:$AI$332,16,FALSE),0)</f>
        <v>3.8</v>
      </c>
      <c r="F181">
        <f>IFERROR(VLOOKUP($A181,'RAW DATA'!$A$1:$AI$332,17,FALSE),0)</f>
        <v>4.2</v>
      </c>
      <c r="G181">
        <f>IFERROR(VLOOKUP($A181,'RAW DATA'!$A$1:$AI$332,18,FALSE),0)</f>
        <v>3.7</v>
      </c>
      <c r="H181" s="22">
        <f>IFERROR(VLOOKUP($A181,'RAW DATA'!$A$1:$AI$332,23,FALSE),0)</f>
        <v>85</v>
      </c>
      <c r="I181" s="22">
        <f t="shared" si="13"/>
        <v>165.41176470588235</v>
      </c>
      <c r="J181" s="22">
        <f>IFERROR(VLOOKUP($A181,'RAW DATA'!$A$1:$AI$332,24,FALSE),0)</f>
        <v>41.055</v>
      </c>
      <c r="K181">
        <f>IFERROR(VLOOKUP($A181,'RAW DATA'!$A$1:$AI$332,28,FALSE)*VLOOKUP($A181,'RAW DATA'!$A$1:$AI$332,29,FALSE)*VLOOKUP($A181,'RAW DATA'!$A$1:$AI$332,30,FALSE)/1000, PI()*(VLOOKUP($A181,'RAW DATA'!$A$1:$AI$332,31,FALSE)/2)^2*VLOOKUP($A181,'RAW DATA'!$A$1:$AI$332,29,FALSE)/1000)</f>
        <v>41.055</v>
      </c>
      <c r="L181">
        <f t="shared" si="10"/>
        <v>342.46742175130925</v>
      </c>
      <c r="M181" s="22" t="str">
        <f>VLOOKUP($A181,'RAW DATA'!$A$1:$AI$332,33,FALSE)</f>
        <v>x</v>
      </c>
      <c r="N181" s="22">
        <f>VLOOKUP($A181,'RAW DATA'!$A$1:$AI$332,34,FALSE)</f>
        <v>0</v>
      </c>
      <c r="O181" s="22" t="str">
        <f t="shared" si="11"/>
        <v/>
      </c>
      <c r="P181" s="22" t="str">
        <f t="shared" si="12"/>
        <v/>
      </c>
    </row>
    <row r="182" spans="1:16" x14ac:dyDescent="0.25">
      <c r="A182" s="2" t="s">
        <v>452</v>
      </c>
      <c r="B182">
        <f>VLOOKUP($A182,'RAW DATA'!$A$1:$AI$332,6,FALSE)</f>
        <v>0</v>
      </c>
      <c r="C182" t="e">
        <f>IF(VLOOKUP($A182,'RAW DATA'!$A$1:$AI$332,14,FALSE)=0,NA(),(VLOOKUP($A182,'RAW DATA'!$A$1:$AI$332,14,FALSE)))</f>
        <v>#N/A</v>
      </c>
      <c r="D182" t="e">
        <f>IF(VLOOKUP($A182,'RAW DATA'!$A$1:$AI$332,15,FALSE)=0,NA(),(VLOOKUP($A182,'RAW DATA'!$A$1:$AI$332,15,FALSE)))</f>
        <v>#N/A</v>
      </c>
      <c r="E182">
        <f>IFERROR(VLOOKUP($A182,'RAW DATA'!$A$1:$AI$332,16,FALSE),0)</f>
        <v>4.4000000000000004</v>
      </c>
      <c r="F182">
        <f>IFERROR(VLOOKUP($A182,'RAW DATA'!$A$1:$AI$332,17,FALSE),0)</f>
        <v>4.2</v>
      </c>
      <c r="G182">
        <f>IFERROR(VLOOKUP($A182,'RAW DATA'!$A$1:$AI$332,18,FALSE),0)</f>
        <v>3.7</v>
      </c>
      <c r="H182" s="22">
        <f>IFERROR(VLOOKUP($A182,'RAW DATA'!$A$1:$AI$332,23,FALSE),0)</f>
        <v>95</v>
      </c>
      <c r="I182" s="22">
        <f t="shared" si="13"/>
        <v>171.36842105263159</v>
      </c>
      <c r="J182" s="22">
        <f>IFERROR(VLOOKUP($A182,'RAW DATA'!$A$1:$AI$332,24,FALSE),0)</f>
        <v>48.6</v>
      </c>
      <c r="K182">
        <f>IFERROR(VLOOKUP($A182,'RAW DATA'!$A$1:$AI$332,28,FALSE)*VLOOKUP($A182,'RAW DATA'!$A$1:$AI$332,29,FALSE)*VLOOKUP($A182,'RAW DATA'!$A$1:$AI$332,30,FALSE)/1000, PI()*(VLOOKUP($A182,'RAW DATA'!$A$1:$AI$332,31,FALSE)/2)^2*VLOOKUP($A182,'RAW DATA'!$A$1:$AI$332,29,FALSE)/1000)</f>
        <v>48.6</v>
      </c>
      <c r="L182">
        <f t="shared" si="10"/>
        <v>334.97942386831278</v>
      </c>
      <c r="M182" s="22" t="str">
        <f>VLOOKUP($A182,'RAW DATA'!$A$1:$AI$332,33,FALSE)</f>
        <v>x</v>
      </c>
      <c r="N182" s="22">
        <f>VLOOKUP($A182,'RAW DATA'!$A$1:$AI$332,34,FALSE)</f>
        <v>0</v>
      </c>
      <c r="O182" s="22" t="str">
        <f t="shared" si="11"/>
        <v/>
      </c>
      <c r="P182" s="22" t="str">
        <f t="shared" si="12"/>
        <v/>
      </c>
    </row>
    <row r="183" spans="1:16" x14ac:dyDescent="0.25">
      <c r="A183" s="2" t="s">
        <v>453</v>
      </c>
      <c r="B183">
        <f>VLOOKUP($A183,'RAW DATA'!$A$1:$AI$332,6,FALSE)</f>
        <v>0</v>
      </c>
      <c r="C183" t="e">
        <f>IF(VLOOKUP($A183,'RAW DATA'!$A$1:$AI$332,14,FALSE)=0,NA(),(VLOOKUP($A183,'RAW DATA'!$A$1:$AI$332,14,FALSE)))</f>
        <v>#N/A</v>
      </c>
      <c r="D183" t="e">
        <f>IF(VLOOKUP($A183,'RAW DATA'!$A$1:$AI$332,15,FALSE)=0,NA(),(VLOOKUP($A183,'RAW DATA'!$A$1:$AI$332,15,FALSE)))</f>
        <v>#N/A</v>
      </c>
      <c r="E183">
        <f>IFERROR(VLOOKUP($A183,'RAW DATA'!$A$1:$AI$332,16,FALSE),0)</f>
        <v>4.75</v>
      </c>
      <c r="F183">
        <f>IFERROR(VLOOKUP($A183,'RAW DATA'!$A$1:$AI$332,17,FALSE),0)</f>
        <v>4.2</v>
      </c>
      <c r="G183">
        <f>IFERROR(VLOOKUP($A183,'RAW DATA'!$A$1:$AI$332,18,FALSE),0)</f>
        <v>3.7</v>
      </c>
      <c r="H183" s="22">
        <f>IFERROR(VLOOKUP($A183,'RAW DATA'!$A$1:$AI$332,23,FALSE),0)</f>
        <v>105</v>
      </c>
      <c r="I183" s="22">
        <f t="shared" si="13"/>
        <v>167.38095238095238</v>
      </c>
      <c r="J183" s="22">
        <f>IFERROR(VLOOKUP($A183,'RAW DATA'!$A$1:$AI$332,24,FALSE),0)</f>
        <v>54.674999999999997</v>
      </c>
      <c r="K183">
        <f>IFERROR(VLOOKUP($A183,'RAW DATA'!$A$1:$AI$332,28,FALSE)*VLOOKUP($A183,'RAW DATA'!$A$1:$AI$332,29,FALSE)*VLOOKUP($A183,'RAW DATA'!$A$1:$AI$332,30,FALSE)/1000, PI()*(VLOOKUP($A183,'RAW DATA'!$A$1:$AI$332,31,FALSE)/2)^2*VLOOKUP($A183,'RAW DATA'!$A$1:$AI$332,29,FALSE)/1000)</f>
        <v>54.674999999999997</v>
      </c>
      <c r="L183">
        <f t="shared" si="10"/>
        <v>321.44490169181529</v>
      </c>
      <c r="M183" s="22" t="str">
        <f>VLOOKUP($A183,'RAW DATA'!$A$1:$AI$332,33,FALSE)</f>
        <v>x</v>
      </c>
      <c r="N183" s="22">
        <f>VLOOKUP($A183,'RAW DATA'!$A$1:$AI$332,34,FALSE)</f>
        <v>0</v>
      </c>
      <c r="O183" s="22" t="str">
        <f t="shared" si="11"/>
        <v/>
      </c>
      <c r="P183" s="22" t="str">
        <f t="shared" si="12"/>
        <v/>
      </c>
    </row>
    <row r="184" spans="1:16" x14ac:dyDescent="0.25">
      <c r="A184" s="2" t="s">
        <v>454</v>
      </c>
      <c r="B184">
        <f>VLOOKUP($A184,'RAW DATA'!$A$1:$AI$332,6,FALSE)</f>
        <v>0</v>
      </c>
      <c r="C184" t="e">
        <f>IF(VLOOKUP($A184,'RAW DATA'!$A$1:$AI$332,14,FALSE)=0,NA(),(VLOOKUP($A184,'RAW DATA'!$A$1:$AI$332,14,FALSE)))</f>
        <v>#N/A</v>
      </c>
      <c r="D184" t="e">
        <f>IF(VLOOKUP($A184,'RAW DATA'!$A$1:$AI$332,15,FALSE)=0,NA(),(VLOOKUP($A184,'RAW DATA'!$A$1:$AI$332,15,FALSE)))</f>
        <v>#N/A</v>
      </c>
      <c r="E184">
        <f>IFERROR(VLOOKUP($A184,'RAW DATA'!$A$1:$AI$332,16,FALSE),0)</f>
        <v>3.8</v>
      </c>
      <c r="F184">
        <f>IFERROR(VLOOKUP($A184,'RAW DATA'!$A$1:$AI$332,17,FALSE),0)</f>
        <v>4.2</v>
      </c>
      <c r="G184">
        <f>IFERROR(VLOOKUP($A184,'RAW DATA'!$A$1:$AI$332,18,FALSE),0)</f>
        <v>3.7</v>
      </c>
      <c r="H184" s="22">
        <f>IFERROR(VLOOKUP($A184,'RAW DATA'!$A$1:$AI$332,23,FALSE),0)</f>
        <v>85</v>
      </c>
      <c r="I184" s="22">
        <f t="shared" si="13"/>
        <v>165.41176470588235</v>
      </c>
      <c r="J184" s="22">
        <f>IFERROR(VLOOKUP($A184,'RAW DATA'!$A$1:$AI$332,24,FALSE),0)</f>
        <v>41.405000000000001</v>
      </c>
      <c r="K184">
        <f>IFERROR(VLOOKUP($A184,'RAW DATA'!$A$1:$AI$332,28,FALSE)*VLOOKUP($A184,'RAW DATA'!$A$1:$AI$332,29,FALSE)*VLOOKUP($A184,'RAW DATA'!$A$1:$AI$332,30,FALSE)/1000, PI()*(VLOOKUP($A184,'RAW DATA'!$A$1:$AI$332,31,FALSE)/2)^2*VLOOKUP($A184,'RAW DATA'!$A$1:$AI$332,29,FALSE)/1000)</f>
        <v>41.405000000000001</v>
      </c>
      <c r="L184">
        <f t="shared" si="10"/>
        <v>339.57251539669119</v>
      </c>
      <c r="M184" s="22" t="str">
        <f>VLOOKUP($A184,'RAW DATA'!$A$1:$AI$332,33,FALSE)</f>
        <v>x</v>
      </c>
      <c r="N184" s="22">
        <f>VLOOKUP($A184,'RAW DATA'!$A$1:$AI$332,34,FALSE)</f>
        <v>0</v>
      </c>
      <c r="O184" s="22" t="str">
        <f t="shared" si="11"/>
        <v/>
      </c>
      <c r="P184" s="22" t="str">
        <f t="shared" si="12"/>
        <v/>
      </c>
    </row>
    <row r="185" spans="1:16" x14ac:dyDescent="0.25">
      <c r="A185" s="2" t="s">
        <v>455</v>
      </c>
      <c r="B185">
        <f>VLOOKUP($A185,'RAW DATA'!$A$1:$AI$332,6,FALSE)</f>
        <v>0</v>
      </c>
      <c r="C185" t="e">
        <f>IF(VLOOKUP($A185,'RAW DATA'!$A$1:$AI$332,14,FALSE)=0,NA(),(VLOOKUP($A185,'RAW DATA'!$A$1:$AI$332,14,FALSE)))</f>
        <v>#N/A</v>
      </c>
      <c r="D185" t="e">
        <f>IF(VLOOKUP($A185,'RAW DATA'!$A$1:$AI$332,15,FALSE)=0,NA(),(VLOOKUP($A185,'RAW DATA'!$A$1:$AI$332,15,FALSE)))</f>
        <v>#N/A</v>
      </c>
      <c r="E185">
        <f>IFERROR(VLOOKUP($A185,'RAW DATA'!$A$1:$AI$332,16,FALSE),0)</f>
        <v>4.2</v>
      </c>
      <c r="F185">
        <f>IFERROR(VLOOKUP($A185,'RAW DATA'!$A$1:$AI$332,17,FALSE),0)</f>
        <v>4.2</v>
      </c>
      <c r="G185">
        <f>IFERROR(VLOOKUP($A185,'RAW DATA'!$A$1:$AI$332,18,FALSE),0)</f>
        <v>3.7</v>
      </c>
      <c r="H185" s="22">
        <f>IFERROR(VLOOKUP($A185,'RAW DATA'!$A$1:$AI$332,23,FALSE),0)</f>
        <v>100</v>
      </c>
      <c r="I185" s="22">
        <f t="shared" si="13"/>
        <v>155.4</v>
      </c>
      <c r="J185" s="22">
        <f>IFERROR(VLOOKUP($A185,'RAW DATA'!$A$1:$AI$332,24,FALSE),0)</f>
        <v>49.686</v>
      </c>
      <c r="K185">
        <f>IFERROR(VLOOKUP($A185,'RAW DATA'!$A$1:$AI$332,28,FALSE)*VLOOKUP($A185,'RAW DATA'!$A$1:$AI$332,29,FALSE)*VLOOKUP($A185,'RAW DATA'!$A$1:$AI$332,30,FALSE)/1000, PI()*(VLOOKUP($A185,'RAW DATA'!$A$1:$AI$332,31,FALSE)/2)^2*VLOOKUP($A185,'RAW DATA'!$A$1:$AI$332,29,FALSE)/1000)</f>
        <v>49.686</v>
      </c>
      <c r="L185">
        <f t="shared" si="10"/>
        <v>312.76415891800508</v>
      </c>
      <c r="M185" s="22" t="str">
        <f>VLOOKUP($A185,'RAW DATA'!$A$1:$AI$332,33,FALSE)</f>
        <v>x</v>
      </c>
      <c r="N185" s="22">
        <f>VLOOKUP($A185,'RAW DATA'!$A$1:$AI$332,34,FALSE)</f>
        <v>0</v>
      </c>
      <c r="O185" s="22" t="str">
        <f t="shared" si="11"/>
        <v/>
      </c>
      <c r="P185" s="22" t="str">
        <f t="shared" si="12"/>
        <v/>
      </c>
    </row>
    <row r="186" spans="1:16" x14ac:dyDescent="0.25">
      <c r="A186" s="2" t="s">
        <v>456</v>
      </c>
      <c r="B186">
        <f>VLOOKUP($A186,'RAW DATA'!$A$1:$AI$332,6,FALSE)</f>
        <v>0</v>
      </c>
      <c r="C186" t="e">
        <f>IF(VLOOKUP($A186,'RAW DATA'!$A$1:$AI$332,14,FALSE)=0,NA(),(VLOOKUP($A186,'RAW DATA'!$A$1:$AI$332,14,FALSE)))</f>
        <v>#N/A</v>
      </c>
      <c r="D186" t="e">
        <f>IF(VLOOKUP($A186,'RAW DATA'!$A$1:$AI$332,15,FALSE)=0,NA(),(VLOOKUP($A186,'RAW DATA'!$A$1:$AI$332,15,FALSE)))</f>
        <v>#N/A</v>
      </c>
      <c r="E186">
        <f>IFERROR(VLOOKUP($A186,'RAW DATA'!$A$1:$AI$332,16,FALSE),0)</f>
        <v>5.5</v>
      </c>
      <c r="F186">
        <f>IFERROR(VLOOKUP($A186,'RAW DATA'!$A$1:$AI$332,17,FALSE),0)</f>
        <v>4.2</v>
      </c>
      <c r="G186">
        <f>IFERROR(VLOOKUP($A186,'RAW DATA'!$A$1:$AI$332,18,FALSE),0)</f>
        <v>3.7</v>
      </c>
      <c r="H186" s="22">
        <f>IFERROR(VLOOKUP($A186,'RAW DATA'!$A$1:$AI$332,23,FALSE),0)</f>
        <v>113</v>
      </c>
      <c r="I186" s="22">
        <f t="shared" si="13"/>
        <v>180.08849557522126</v>
      </c>
      <c r="J186" s="22">
        <f>IFERROR(VLOOKUP($A186,'RAW DATA'!$A$1:$AI$332,24,FALSE),0)</f>
        <v>62.935600000000001</v>
      </c>
      <c r="K186">
        <f>IFERROR(VLOOKUP($A186,'RAW DATA'!$A$1:$AI$332,28,FALSE)*VLOOKUP($A186,'RAW DATA'!$A$1:$AI$332,29,FALSE)*VLOOKUP($A186,'RAW DATA'!$A$1:$AI$332,30,FALSE)/1000, PI()*(VLOOKUP($A186,'RAW DATA'!$A$1:$AI$332,31,FALSE)/2)^2*VLOOKUP($A186,'RAW DATA'!$A$1:$AI$332,29,FALSE)/1000)</f>
        <v>62.935599999999994</v>
      </c>
      <c r="L186">
        <f t="shared" si="10"/>
        <v>323.34640489643385</v>
      </c>
      <c r="M186" s="22" t="str">
        <f>VLOOKUP($A186,'RAW DATA'!$A$1:$AI$332,33,FALSE)</f>
        <v>x</v>
      </c>
      <c r="N186" s="22">
        <f>VLOOKUP($A186,'RAW DATA'!$A$1:$AI$332,34,FALSE)</f>
        <v>0</v>
      </c>
      <c r="O186" s="22" t="str">
        <f t="shared" si="11"/>
        <v/>
      </c>
      <c r="P186" s="22" t="str">
        <f t="shared" si="12"/>
        <v/>
      </c>
    </row>
    <row r="187" spans="1:16" x14ac:dyDescent="0.25">
      <c r="A187" s="2" t="s">
        <v>674</v>
      </c>
      <c r="B187" t="str">
        <f>VLOOKUP($A187,'RAW DATA'!$A$1:$AI$332,6,FALSE)</f>
        <v>NMC, NCA, NMC/NCA</v>
      </c>
      <c r="C187">
        <f>IF(VLOOKUP($A187,'RAW DATA'!$A$1:$AI$332,14,FALSE)=0,NA(),(VLOOKUP($A187,'RAW DATA'!$A$1:$AI$332,14,FALSE)))</f>
        <v>175</v>
      </c>
      <c r="D187">
        <f>IF(VLOOKUP($A187,'RAW DATA'!$A$1:$AI$332,15,FALSE)=0,NA(),(VLOOKUP($A187,'RAW DATA'!$A$1:$AI$332,15,FALSE)))</f>
        <v>74</v>
      </c>
      <c r="E187">
        <f>IFERROR(VLOOKUP($A187,'RAW DATA'!$A$1:$AI$332,16,FALSE),0)</f>
        <v>12</v>
      </c>
      <c r="F187">
        <f>IFERROR(VLOOKUP($A187,'RAW DATA'!$A$1:$AI$332,17,FALSE),0)</f>
        <v>4.0999999999999996</v>
      </c>
      <c r="G187">
        <f>IFERROR(VLOOKUP($A187,'RAW DATA'!$A$1:$AI$332,18,FALSE),0)</f>
        <v>3.6</v>
      </c>
      <c r="H187" s="22">
        <f>IFERROR(VLOOKUP($A187,'RAW DATA'!$A$1:$AI$332,23,FALSE),0)</f>
        <v>640</v>
      </c>
      <c r="I187" s="22">
        <f t="shared" si="13"/>
        <v>67.5</v>
      </c>
      <c r="J187" s="22">
        <f>IFERROR(VLOOKUP($A187,'RAW DATA'!$A$1:$AI$332,24,FALSE),0)</f>
        <v>270</v>
      </c>
      <c r="K187">
        <f>IFERROR(VLOOKUP($A187,'RAW DATA'!$A$1:$AI$332,28,FALSE)*VLOOKUP($A187,'RAW DATA'!$A$1:$AI$332,29,FALSE)*VLOOKUP($A187,'RAW DATA'!$A$1:$AI$332,30,FALSE)/1000, PI()*(VLOOKUP($A187,'RAW DATA'!$A$1:$AI$332,31,FALSE)/2)^2*VLOOKUP($A187,'RAW DATA'!$A$1:$AI$332,29,FALSE)/1000)</f>
        <v>0</v>
      </c>
      <c r="L187" t="e">
        <f t="shared" si="10"/>
        <v>#DIV/0!</v>
      </c>
      <c r="M187" s="22" t="str">
        <f>VLOOKUP($A187,'RAW DATA'!$A$1:$AI$332,33,FALSE)</f>
        <v>x</v>
      </c>
      <c r="N187" s="22">
        <f>VLOOKUP($A187,'RAW DATA'!$A$1:$AI$332,34,FALSE)</f>
        <v>0</v>
      </c>
      <c r="O187" s="22" t="str">
        <f t="shared" si="11"/>
        <v/>
      </c>
      <c r="P187" s="22">
        <f t="shared" si="12"/>
        <v>9.6296296296296324E-2</v>
      </c>
    </row>
    <row r="188" spans="1:16" x14ac:dyDescent="0.25">
      <c r="A188" s="2" t="s">
        <v>675</v>
      </c>
      <c r="B188" t="str">
        <f>VLOOKUP($A188,'RAW DATA'!$A$1:$AI$332,6,FALSE)</f>
        <v>NMC, NCA, NMC/NCA</v>
      </c>
      <c r="C188">
        <f>IF(VLOOKUP($A188,'RAW DATA'!$A$1:$AI$332,14,FALSE)=0,NA(),(VLOOKUP($A188,'RAW DATA'!$A$1:$AI$332,14,FALSE)))</f>
        <v>380</v>
      </c>
      <c r="D188">
        <f>IF(VLOOKUP($A188,'RAW DATA'!$A$1:$AI$332,15,FALSE)=0,NA(),(VLOOKUP($A188,'RAW DATA'!$A$1:$AI$332,15,FALSE)))</f>
        <v>160</v>
      </c>
      <c r="E188">
        <f>IFERROR(VLOOKUP($A188,'RAW DATA'!$A$1:$AI$332,16,FALSE),0)</f>
        <v>4.4000000000000004</v>
      </c>
      <c r="F188">
        <f>IFERROR(VLOOKUP($A188,'RAW DATA'!$A$1:$AI$332,17,FALSE),0)</f>
        <v>4.2</v>
      </c>
      <c r="G188">
        <f>IFERROR(VLOOKUP($A188,'RAW DATA'!$A$1:$AI$332,18,FALSE),0)</f>
        <v>3.7</v>
      </c>
      <c r="H188" s="22">
        <f>IFERROR(VLOOKUP($A188,'RAW DATA'!$A$1:$AI$332,23,FALSE),0)</f>
        <v>103</v>
      </c>
      <c r="I188" s="22">
        <f t="shared" si="13"/>
        <v>158.0582524271845</v>
      </c>
      <c r="J188" s="22">
        <f>IFERROR(VLOOKUP($A188,'RAW DATA'!$A$1:$AI$332,24,FALSE),0)</f>
        <v>45.828200000000002</v>
      </c>
      <c r="K188">
        <f>IFERROR(VLOOKUP($A188,'RAW DATA'!$A$1:$AI$332,28,FALSE)*VLOOKUP($A188,'RAW DATA'!$A$1:$AI$332,29,FALSE)*VLOOKUP($A188,'RAW DATA'!$A$1:$AI$332,30,FALSE)/1000, PI()*(VLOOKUP($A188,'RAW DATA'!$A$1:$AI$332,31,FALSE)/2)^2*VLOOKUP($A188,'RAW DATA'!$A$1:$AI$332,29,FALSE)/1000)</f>
        <v>0</v>
      </c>
      <c r="L188" t="e">
        <f t="shared" si="10"/>
        <v>#DIV/0!</v>
      </c>
      <c r="M188" s="22" t="str">
        <f>VLOOKUP($A188,'RAW DATA'!$A$1:$AI$332,33,FALSE)</f>
        <v>x</v>
      </c>
      <c r="N188" s="22">
        <f>VLOOKUP($A188,'RAW DATA'!$A$1:$AI$332,34,FALSE)</f>
        <v>0</v>
      </c>
      <c r="O188" s="22" t="str">
        <f t="shared" si="11"/>
        <v/>
      </c>
      <c r="P188" s="22">
        <f t="shared" si="12"/>
        <v>1.2285012285011998E-2</v>
      </c>
    </row>
    <row r="189" spans="1:16" x14ac:dyDescent="0.25">
      <c r="A189" s="2" t="s">
        <v>676</v>
      </c>
      <c r="B189" t="str">
        <f>VLOOKUP($A189,'RAW DATA'!$A$1:$AI$332,6,FALSE)</f>
        <v>NMC, NCA, NMC/NCA</v>
      </c>
      <c r="C189">
        <f>IF(VLOOKUP($A189,'RAW DATA'!$A$1:$AI$332,14,FALSE)=0,NA(),(VLOOKUP($A189,'RAW DATA'!$A$1:$AI$332,14,FALSE)))</f>
        <v>385</v>
      </c>
      <c r="D189">
        <f>IF(VLOOKUP($A189,'RAW DATA'!$A$1:$AI$332,15,FALSE)=0,NA(),(VLOOKUP($A189,'RAW DATA'!$A$1:$AI$332,15,FALSE)))</f>
        <v>175</v>
      </c>
      <c r="E189">
        <f>IFERROR(VLOOKUP($A189,'RAW DATA'!$A$1:$AI$332,16,FALSE),0)</f>
        <v>7</v>
      </c>
      <c r="F189">
        <f>IFERROR(VLOOKUP($A189,'RAW DATA'!$A$1:$AI$332,17,FALSE),0)</f>
        <v>4.2</v>
      </c>
      <c r="G189">
        <f>IFERROR(VLOOKUP($A189,'RAW DATA'!$A$1:$AI$332,18,FALSE),0)</f>
        <v>3.7</v>
      </c>
      <c r="H189" s="22">
        <f>IFERROR(VLOOKUP($A189,'RAW DATA'!$A$1:$AI$332,23,FALSE),0)</f>
        <v>149</v>
      </c>
      <c r="I189" s="22">
        <f t="shared" si="13"/>
        <v>173.82550335570471</v>
      </c>
      <c r="J189" s="22">
        <f>IFERROR(VLOOKUP($A189,'RAW DATA'!$A$1:$AI$332,24,FALSE),0)</f>
        <v>65.332599999999999</v>
      </c>
      <c r="K189">
        <f>IFERROR(VLOOKUP($A189,'RAW DATA'!$A$1:$AI$332,28,FALSE)*VLOOKUP($A189,'RAW DATA'!$A$1:$AI$332,29,FALSE)*VLOOKUP($A189,'RAW DATA'!$A$1:$AI$332,30,FALSE)/1000, PI()*(VLOOKUP($A189,'RAW DATA'!$A$1:$AI$332,31,FALSE)/2)^2*VLOOKUP($A189,'RAW DATA'!$A$1:$AI$332,29,FALSE)/1000)</f>
        <v>0</v>
      </c>
      <c r="L189" t="e">
        <f t="shared" si="10"/>
        <v>#DIV/0!</v>
      </c>
      <c r="M189" s="22" t="str">
        <f>VLOOKUP($A189,'RAW DATA'!$A$1:$AI$332,33,FALSE)</f>
        <v>x</v>
      </c>
      <c r="N189" s="22">
        <f>VLOOKUP($A189,'RAW DATA'!$A$1:$AI$332,34,FALSE)</f>
        <v>0</v>
      </c>
      <c r="O189" s="22" t="str">
        <f t="shared" si="11"/>
        <v/>
      </c>
      <c r="P189" s="22">
        <f t="shared" si="12"/>
        <v>6.7567567567565767E-3</v>
      </c>
    </row>
    <row r="190" spans="1:16" x14ac:dyDescent="0.25">
      <c r="A190" s="2" t="s">
        <v>553</v>
      </c>
      <c r="B190">
        <f>VLOOKUP($A190,'RAW DATA'!$A$1:$AI$332,6,FALSE)</f>
        <v>0</v>
      </c>
      <c r="C190" t="e">
        <f>IF(VLOOKUP($A190,'RAW DATA'!$A$1:$AI$332,14,FALSE)=0,NA(),(VLOOKUP($A190,'RAW DATA'!$A$1:$AI$332,14,FALSE)))</f>
        <v>#N/A</v>
      </c>
      <c r="D190" t="e">
        <f>IF(VLOOKUP($A190,'RAW DATA'!$A$1:$AI$332,15,FALSE)=0,NA(),(VLOOKUP($A190,'RAW DATA'!$A$1:$AI$332,15,FALSE)))</f>
        <v>#N/A</v>
      </c>
      <c r="E190">
        <f>IFERROR(VLOOKUP($A190,'RAW DATA'!$A$1:$AI$332,16,FALSE),0)</f>
        <v>6</v>
      </c>
      <c r="F190">
        <f>IFERROR(VLOOKUP($A190,'RAW DATA'!$A$1:$AI$332,17,FALSE),0)</f>
        <v>4.2</v>
      </c>
      <c r="G190">
        <f>IFERROR(VLOOKUP($A190,'RAW DATA'!$A$1:$AI$332,18,FALSE),0)</f>
        <v>3.7</v>
      </c>
      <c r="H190" s="22">
        <f>IFERROR(VLOOKUP($A190,'RAW DATA'!$A$1:$AI$332,23,FALSE),0)</f>
        <v>140</v>
      </c>
      <c r="I190" s="22">
        <f t="shared" si="13"/>
        <v>158.57142857142858</v>
      </c>
      <c r="J190" s="22">
        <f>IFERROR(VLOOKUP($A190,'RAW DATA'!$A$1:$AI$332,24,FALSE),0)</f>
        <v>52.249600000000001</v>
      </c>
      <c r="K190">
        <f>IFERROR(VLOOKUP($A190,'RAW DATA'!$A$1:$AI$332,28,FALSE)*VLOOKUP($A190,'RAW DATA'!$A$1:$AI$332,29,FALSE)*VLOOKUP($A190,'RAW DATA'!$A$1:$AI$332,30,FALSE)/1000, PI()*(VLOOKUP($A190,'RAW DATA'!$A$1:$AI$332,31,FALSE)/2)^2*VLOOKUP($A190,'RAW DATA'!$A$1:$AI$332,29,FALSE)/1000)</f>
        <v>0</v>
      </c>
      <c r="L190" t="e">
        <f t="shared" si="10"/>
        <v>#DIV/0!</v>
      </c>
      <c r="M190" s="22" t="str">
        <f>VLOOKUP($A190,'RAW DATA'!$A$1:$AI$332,33,FALSE)</f>
        <v>x</v>
      </c>
      <c r="N190" s="22">
        <f>VLOOKUP($A190,'RAW DATA'!$A$1:$AI$332,34,FALSE)</f>
        <v>0</v>
      </c>
      <c r="O190" s="22" t="str">
        <f t="shared" si="11"/>
        <v/>
      </c>
      <c r="P190" s="22" t="str">
        <f t="shared" si="12"/>
        <v/>
      </c>
    </row>
    <row r="191" spans="1:16" x14ac:dyDescent="0.25">
      <c r="A191" s="2" t="s">
        <v>653</v>
      </c>
      <c r="B191" t="str">
        <f>VLOOKUP($A191,'RAW DATA'!$A$1:$AI$332,6,FALSE)</f>
        <v>NMC, NCA, NMC/NCA</v>
      </c>
      <c r="C191">
        <f>IF(VLOOKUP($A191,'RAW DATA'!$A$1:$AI$332,14,FALSE)=0,NA(),(VLOOKUP($A191,'RAW DATA'!$A$1:$AI$332,14,FALSE)))</f>
        <v>100</v>
      </c>
      <c r="D191">
        <f>IF(VLOOKUP($A191,'RAW DATA'!$A$1:$AI$332,15,FALSE)=0,NA(),(VLOOKUP($A191,'RAW DATA'!$A$1:$AI$332,15,FALSE)))</f>
        <v>50</v>
      </c>
      <c r="E191">
        <f>IFERROR(VLOOKUP($A191,'RAW DATA'!$A$1:$AI$332,16,FALSE),0)</f>
        <v>4.4000000000000004</v>
      </c>
      <c r="F191">
        <f>IFERROR(VLOOKUP($A191,'RAW DATA'!$A$1:$AI$332,17,FALSE),0)</f>
        <v>4.0999999999999996</v>
      </c>
      <c r="G191">
        <f>IFERROR(VLOOKUP($A191,'RAW DATA'!$A$1:$AI$332,18,FALSE),0)</f>
        <v>3.6</v>
      </c>
      <c r="H191" s="22">
        <f>IFERROR(VLOOKUP($A191,'RAW DATA'!$A$1:$AI$332,23,FALSE),0)</f>
        <v>320</v>
      </c>
      <c r="I191" s="22">
        <f t="shared" si="13"/>
        <v>49.500000000000007</v>
      </c>
      <c r="J191" s="22">
        <f>IFERROR(VLOOKUP($A191,'RAW DATA'!$A$1:$AI$332,24,FALSE),0)</f>
        <v>161.04660000000001</v>
      </c>
      <c r="K191">
        <f>IFERROR(VLOOKUP($A191,'RAW DATA'!$A$1:$AI$332,28,FALSE)*VLOOKUP($A191,'RAW DATA'!$A$1:$AI$332,29,FALSE)*VLOOKUP($A191,'RAW DATA'!$A$1:$AI$332,30,FALSE)/1000, PI()*(VLOOKUP($A191,'RAW DATA'!$A$1:$AI$332,31,FALSE)/2)^2*VLOOKUP($A191,'RAW DATA'!$A$1:$AI$332,29,FALSE)/1000)</f>
        <v>0</v>
      </c>
      <c r="L191" t="e">
        <f t="shared" si="10"/>
        <v>#DIV/0!</v>
      </c>
      <c r="M191" s="22" t="str">
        <f>VLOOKUP($A191,'RAW DATA'!$A$1:$AI$332,33,FALSE)</f>
        <v>x</v>
      </c>
      <c r="N191" s="22">
        <f>VLOOKUP($A191,'RAW DATA'!$A$1:$AI$332,34,FALSE)</f>
        <v>0</v>
      </c>
      <c r="O191" s="22" t="str">
        <f t="shared" si="11"/>
        <v/>
      </c>
      <c r="P191" s="22">
        <f t="shared" si="12"/>
        <v>1.0101010101009944E-2</v>
      </c>
    </row>
    <row r="192" spans="1:16" x14ac:dyDescent="0.25">
      <c r="A192" s="2" t="s">
        <v>654</v>
      </c>
      <c r="B192" t="str">
        <f>VLOOKUP($A192,'RAW DATA'!$A$1:$AI$332,6,FALSE)</f>
        <v>NMC, NCA, NMC/NCA</v>
      </c>
      <c r="C192" t="e">
        <f>IF(VLOOKUP($A192,'RAW DATA'!$A$1:$AI$332,14,FALSE)=0,NA(),(VLOOKUP($A192,'RAW DATA'!$A$1:$AI$332,14,FALSE)))</f>
        <v>#N/A</v>
      </c>
      <c r="D192" t="e">
        <f>IF(VLOOKUP($A192,'RAW DATA'!$A$1:$AI$332,15,FALSE)=0,NA(),(VLOOKUP($A192,'RAW DATA'!$A$1:$AI$332,15,FALSE)))</f>
        <v>#N/A</v>
      </c>
      <c r="E192">
        <f>IFERROR(VLOOKUP($A192,'RAW DATA'!$A$1:$AI$332,16,FALSE),0)</f>
        <v>6</v>
      </c>
      <c r="F192">
        <f>IFERROR(VLOOKUP($A192,'RAW DATA'!$A$1:$AI$332,17,FALSE),0)</f>
        <v>4.0999999999999996</v>
      </c>
      <c r="G192">
        <f>IFERROR(VLOOKUP($A192,'RAW DATA'!$A$1:$AI$332,18,FALSE),0)</f>
        <v>3.65</v>
      </c>
      <c r="H192" s="22">
        <f>IFERROR(VLOOKUP($A192,'RAW DATA'!$A$1:$AI$332,23,FALSE),0)</f>
        <v>340</v>
      </c>
      <c r="I192" s="22">
        <f t="shared" si="13"/>
        <v>64.411764705882348</v>
      </c>
      <c r="J192" s="22">
        <f>IFERROR(VLOOKUP($A192,'RAW DATA'!$A$1:$AI$332,24,FALSE),0)</f>
        <v>158.66810000000001</v>
      </c>
      <c r="K192">
        <f>IFERROR(VLOOKUP($A192,'RAW DATA'!$A$1:$AI$332,28,FALSE)*VLOOKUP($A192,'RAW DATA'!$A$1:$AI$332,29,FALSE)*VLOOKUP($A192,'RAW DATA'!$A$1:$AI$332,30,FALSE)/1000, PI()*(VLOOKUP($A192,'RAW DATA'!$A$1:$AI$332,31,FALSE)/2)^2*VLOOKUP($A192,'RAW DATA'!$A$1:$AI$332,29,FALSE)/1000)</f>
        <v>0</v>
      </c>
      <c r="L192" t="e">
        <f t="shared" si="10"/>
        <v>#DIV/0!</v>
      </c>
      <c r="M192" s="22" t="str">
        <f>VLOOKUP($A192,'RAW DATA'!$A$1:$AI$332,33,FALSE)</f>
        <v>x</v>
      </c>
      <c r="N192" s="22">
        <f>VLOOKUP($A192,'RAW DATA'!$A$1:$AI$332,34,FALSE)</f>
        <v>0</v>
      </c>
      <c r="O192" s="22" t="str">
        <f t="shared" si="11"/>
        <v/>
      </c>
      <c r="P192" s="22" t="str">
        <f t="shared" si="12"/>
        <v/>
      </c>
    </row>
    <row r="193" spans="1:16" x14ac:dyDescent="0.25">
      <c r="A193" s="2" t="s">
        <v>655</v>
      </c>
      <c r="B193" t="str">
        <f>VLOOKUP($A193,'RAW DATA'!$A$1:$AI$332,6,FALSE)</f>
        <v>NMC, NCA, NMC/NCA</v>
      </c>
      <c r="C193">
        <f>IF(VLOOKUP($A193,'RAW DATA'!$A$1:$AI$332,14,FALSE)=0,NA(),(VLOOKUP($A193,'RAW DATA'!$A$1:$AI$332,14,FALSE)))</f>
        <v>122</v>
      </c>
      <c r="D193">
        <f>IF(VLOOKUP($A193,'RAW DATA'!$A$1:$AI$332,15,FALSE)=0,NA(),(VLOOKUP($A193,'RAW DATA'!$A$1:$AI$332,15,FALSE)))</f>
        <v>65</v>
      </c>
      <c r="E193">
        <f>IFERROR(VLOOKUP($A193,'RAW DATA'!$A$1:$AI$332,16,FALSE),0)</f>
        <v>8.5</v>
      </c>
      <c r="F193">
        <f>IFERROR(VLOOKUP($A193,'RAW DATA'!$A$1:$AI$332,17,FALSE),0)</f>
        <v>4.0999999999999996</v>
      </c>
      <c r="G193">
        <f>IFERROR(VLOOKUP($A193,'RAW DATA'!$A$1:$AI$332,18,FALSE),0)</f>
        <v>3.6</v>
      </c>
      <c r="H193" s="22">
        <f>IFERROR(VLOOKUP($A193,'RAW DATA'!$A$1:$AI$332,23,FALSE),0)</f>
        <v>470</v>
      </c>
      <c r="I193" s="22">
        <f t="shared" si="13"/>
        <v>65.106382978723417</v>
      </c>
      <c r="J193" s="22">
        <f>IFERROR(VLOOKUP($A193,'RAW DATA'!$A$1:$AI$332,24,FALSE),0)</f>
        <v>252.02269999999999</v>
      </c>
      <c r="K193">
        <f>IFERROR(VLOOKUP($A193,'RAW DATA'!$A$1:$AI$332,28,FALSE)*VLOOKUP($A193,'RAW DATA'!$A$1:$AI$332,29,FALSE)*VLOOKUP($A193,'RAW DATA'!$A$1:$AI$332,30,FALSE)/1000, PI()*(VLOOKUP($A193,'RAW DATA'!$A$1:$AI$332,31,FALSE)/2)^2*VLOOKUP($A193,'RAW DATA'!$A$1:$AI$332,29,FALSE)/1000)</f>
        <v>0</v>
      </c>
      <c r="L193" t="e">
        <f t="shared" si="10"/>
        <v>#DIV/0!</v>
      </c>
      <c r="M193" s="22" t="str">
        <f>VLOOKUP($A193,'RAW DATA'!$A$1:$AI$332,33,FALSE)</f>
        <v>x</v>
      </c>
      <c r="N193" s="22">
        <f>VLOOKUP($A193,'RAW DATA'!$A$1:$AI$332,34,FALSE)</f>
        <v>0</v>
      </c>
      <c r="O193" s="22" t="str">
        <f t="shared" si="11"/>
        <v/>
      </c>
      <c r="P193" s="22">
        <f t="shared" si="12"/>
        <v>-1.6339869281047914E-3</v>
      </c>
    </row>
    <row r="194" spans="1:16" x14ac:dyDescent="0.25">
      <c r="A194" s="2" t="s">
        <v>544</v>
      </c>
      <c r="B194">
        <f>VLOOKUP($A194,'RAW DATA'!$A$1:$AI$332,6,FALSE)</f>
        <v>0</v>
      </c>
      <c r="C194">
        <f>IF(VLOOKUP($A194,'RAW DATA'!$A$1:$AI$332,14,FALSE)=0,NA(),(VLOOKUP($A194,'RAW DATA'!$A$1:$AI$332,14,FALSE)))</f>
        <v>335</v>
      </c>
      <c r="D194">
        <f>IF(VLOOKUP($A194,'RAW DATA'!$A$1:$AI$332,15,FALSE)=0,NA(),(VLOOKUP($A194,'RAW DATA'!$A$1:$AI$332,15,FALSE)))</f>
        <v>135</v>
      </c>
      <c r="E194">
        <f>IFERROR(VLOOKUP($A194,'RAW DATA'!$A$1:$AI$332,16,FALSE),0)</f>
        <v>3.5</v>
      </c>
      <c r="F194">
        <f>IFERROR(VLOOKUP($A194,'RAW DATA'!$A$1:$AI$332,17,FALSE),0)</f>
        <v>4.2</v>
      </c>
      <c r="G194">
        <f>IFERROR(VLOOKUP($A194,'RAW DATA'!$A$1:$AI$332,18,FALSE),0)</f>
        <v>3.75</v>
      </c>
      <c r="H194" s="22">
        <f>IFERROR(VLOOKUP($A194,'RAW DATA'!$A$1:$AI$332,23,FALSE),0)</f>
        <v>95</v>
      </c>
      <c r="I194" s="22">
        <f t="shared" si="13"/>
        <v>138.15789473684211</v>
      </c>
      <c r="J194" s="22">
        <f>IFERROR(VLOOKUP($A194,'RAW DATA'!$A$1:$AI$332,24,FALSE),0)</f>
        <v>38.298000000000002</v>
      </c>
      <c r="K194">
        <f>IFERROR(VLOOKUP($A194,'RAW DATA'!$A$1:$AI$332,28,FALSE)*VLOOKUP($A194,'RAW DATA'!$A$1:$AI$332,29,FALSE)*VLOOKUP($A194,'RAW DATA'!$A$1:$AI$332,30,FALSE)/1000, PI()*(VLOOKUP($A194,'RAW DATA'!$A$1:$AI$332,31,FALSE)/2)^2*VLOOKUP($A194,'RAW DATA'!$A$1:$AI$332,29,FALSE)/1000)</f>
        <v>0</v>
      </c>
      <c r="L194" t="e">
        <f t="shared" ref="L194:L257" si="14">(E194*G194)/(K194/1000)</f>
        <v>#DIV/0!</v>
      </c>
      <c r="M194" s="22" t="str">
        <f>VLOOKUP($A194,'RAW DATA'!$A$1:$AI$332,33,FALSE)</f>
        <v>x</v>
      </c>
      <c r="N194" s="22">
        <f>VLOOKUP($A194,'RAW DATA'!$A$1:$AI$332,34,FALSE)</f>
        <v>0</v>
      </c>
      <c r="O194" s="22" t="str">
        <f t="shared" ref="O194:O257" si="15">IFERROR(C194/L194-1,"")</f>
        <v/>
      </c>
      <c r="P194" s="22">
        <f t="shared" ref="P194:P257" si="16">IFERROR(D194/I194-1,"")</f>
        <v>-2.2857142857142909E-2</v>
      </c>
    </row>
    <row r="195" spans="1:16" x14ac:dyDescent="0.25">
      <c r="A195" s="2" t="s">
        <v>656</v>
      </c>
      <c r="B195" t="str">
        <f>VLOOKUP($A195,'RAW DATA'!$A$1:$AI$332,6,FALSE)</f>
        <v>NMC, NCA, NMC/NCA</v>
      </c>
      <c r="C195" t="e">
        <f>IF(VLOOKUP($A195,'RAW DATA'!$A$1:$AI$332,14,FALSE)=0,NA(),(VLOOKUP($A195,'RAW DATA'!$A$1:$AI$332,14,FALSE)))</f>
        <v>#N/A</v>
      </c>
      <c r="D195" t="e">
        <f>IF(VLOOKUP($A195,'RAW DATA'!$A$1:$AI$332,15,FALSE)=0,NA(),(VLOOKUP($A195,'RAW DATA'!$A$1:$AI$332,15,FALSE)))</f>
        <v>#N/A</v>
      </c>
      <c r="E195">
        <f>IFERROR(VLOOKUP($A195,'RAW DATA'!$A$1:$AI$332,16,FALSE),0)</f>
        <v>4.5</v>
      </c>
      <c r="F195">
        <f>IFERROR(VLOOKUP($A195,'RAW DATA'!$A$1:$AI$332,17,FALSE),0)</f>
        <v>4.0999999999999996</v>
      </c>
      <c r="G195">
        <f>IFERROR(VLOOKUP($A195,'RAW DATA'!$A$1:$AI$332,18,FALSE),0)</f>
        <v>3.6</v>
      </c>
      <c r="H195" s="22">
        <f>IFERROR(VLOOKUP($A195,'RAW DATA'!$A$1:$AI$332,23,FALSE),0)</f>
        <v>139</v>
      </c>
      <c r="I195" s="22">
        <f t="shared" ref="I195:I258" si="17">(E195*G195)/(H195/1000)</f>
        <v>116.54676258992804</v>
      </c>
      <c r="J195" s="22">
        <f>IFERROR(VLOOKUP($A195,'RAW DATA'!$A$1:$AI$332,24,FALSE),0)</f>
        <v>55.500900000000001</v>
      </c>
      <c r="K195">
        <f>IFERROR(VLOOKUP($A195,'RAW DATA'!$A$1:$AI$332,28,FALSE)*VLOOKUP($A195,'RAW DATA'!$A$1:$AI$332,29,FALSE)*VLOOKUP($A195,'RAW DATA'!$A$1:$AI$332,30,FALSE)/1000, PI()*(VLOOKUP($A195,'RAW DATA'!$A$1:$AI$332,31,FALSE)/2)^2*VLOOKUP($A195,'RAW DATA'!$A$1:$AI$332,29,FALSE)/1000)</f>
        <v>0</v>
      </c>
      <c r="L195" t="e">
        <f t="shared" si="14"/>
        <v>#DIV/0!</v>
      </c>
      <c r="M195" s="22" t="str">
        <f>VLOOKUP($A195,'RAW DATA'!$A$1:$AI$332,33,FALSE)</f>
        <v>x</v>
      </c>
      <c r="N195" s="22">
        <f>VLOOKUP($A195,'RAW DATA'!$A$1:$AI$332,34,FALSE)</f>
        <v>0</v>
      </c>
      <c r="O195" s="22" t="str">
        <f t="shared" si="15"/>
        <v/>
      </c>
      <c r="P195" s="22" t="str">
        <f t="shared" si="16"/>
        <v/>
      </c>
    </row>
    <row r="196" spans="1:16" x14ac:dyDescent="0.25">
      <c r="A196" s="2" t="s">
        <v>657</v>
      </c>
      <c r="B196" t="str">
        <f>VLOOKUP($A196,'RAW DATA'!$A$1:$AI$332,6,FALSE)</f>
        <v>NMC, NCA, NMC/NCA</v>
      </c>
      <c r="C196">
        <f>IF(VLOOKUP($A196,'RAW DATA'!$A$1:$AI$332,14,FALSE)=0,NA(),(VLOOKUP($A196,'RAW DATA'!$A$1:$AI$332,14,FALSE)))</f>
        <v>280</v>
      </c>
      <c r="D196">
        <f>IF(VLOOKUP($A196,'RAW DATA'!$A$1:$AI$332,15,FALSE)=0,NA(),(VLOOKUP($A196,'RAW DATA'!$A$1:$AI$332,15,FALSE)))</f>
        <v>120</v>
      </c>
      <c r="E196">
        <f>IFERROR(VLOOKUP($A196,'RAW DATA'!$A$1:$AI$332,16,FALSE),0)</f>
        <v>33</v>
      </c>
      <c r="F196">
        <f>IFERROR(VLOOKUP($A196,'RAW DATA'!$A$1:$AI$332,17,FALSE),0)</f>
        <v>4.0999999999999996</v>
      </c>
      <c r="G196">
        <f>IFERROR(VLOOKUP($A196,'RAW DATA'!$A$1:$AI$332,18,FALSE),0)</f>
        <v>3.6</v>
      </c>
      <c r="H196" s="22">
        <f>IFERROR(VLOOKUP($A196,'RAW DATA'!$A$1:$AI$332,23,FALSE),0)</f>
        <v>940</v>
      </c>
      <c r="I196" s="22">
        <f t="shared" si="17"/>
        <v>126.38297872340426</v>
      </c>
      <c r="J196" s="22">
        <f>IFERROR(VLOOKUP($A196,'RAW DATA'!$A$1:$AI$332,24,FALSE),0)</f>
        <v>410</v>
      </c>
      <c r="K196">
        <f>IFERROR(VLOOKUP($A196,'RAW DATA'!$A$1:$AI$332,28,FALSE)*VLOOKUP($A196,'RAW DATA'!$A$1:$AI$332,29,FALSE)*VLOOKUP($A196,'RAW DATA'!$A$1:$AI$332,30,FALSE)/1000, PI()*(VLOOKUP($A196,'RAW DATA'!$A$1:$AI$332,31,FALSE)/2)^2*VLOOKUP($A196,'RAW DATA'!$A$1:$AI$332,29,FALSE)/1000)</f>
        <v>0</v>
      </c>
      <c r="L196" t="e">
        <f t="shared" si="14"/>
        <v>#DIV/0!</v>
      </c>
      <c r="M196" s="22" t="str">
        <f>VLOOKUP($A196,'RAW DATA'!$A$1:$AI$332,33,FALSE)</f>
        <v>x</v>
      </c>
      <c r="N196" s="22">
        <f>VLOOKUP($A196,'RAW DATA'!$A$1:$AI$332,34,FALSE)</f>
        <v>0</v>
      </c>
      <c r="O196" s="22" t="str">
        <f t="shared" si="15"/>
        <v/>
      </c>
      <c r="P196" s="22">
        <f t="shared" si="16"/>
        <v>-5.0505050505050608E-2</v>
      </c>
    </row>
    <row r="197" spans="1:16" x14ac:dyDescent="0.25">
      <c r="A197" s="2" t="s">
        <v>702</v>
      </c>
      <c r="B197">
        <f>VLOOKUP($A197,'RAW DATA'!$A$1:$AI$332,6,FALSE)</f>
        <v>0</v>
      </c>
      <c r="C197" t="e">
        <f>IF(VLOOKUP($A197,'RAW DATA'!$A$1:$AI$332,14,FALSE)=0,NA(),(VLOOKUP($A197,'RAW DATA'!$A$1:$AI$332,14,FALSE)))</f>
        <v>#N/A</v>
      </c>
      <c r="D197" t="e">
        <f>IF(VLOOKUP($A197,'RAW DATA'!$A$1:$AI$332,15,FALSE)=0,NA(),(VLOOKUP($A197,'RAW DATA'!$A$1:$AI$332,15,FALSE)))</f>
        <v>#N/A</v>
      </c>
      <c r="E197">
        <f>IFERROR(VLOOKUP($A197,'RAW DATA'!$A$1:$AI$332,16,FALSE),0)</f>
        <v>3.5</v>
      </c>
      <c r="F197">
        <f>IFERROR(VLOOKUP($A197,'RAW DATA'!$A$1:$AI$332,17,FALSE),0)</f>
        <v>4.2</v>
      </c>
      <c r="G197">
        <f>IFERROR(VLOOKUP($A197,'RAW DATA'!$A$1:$AI$332,18,FALSE),0)</f>
        <v>3.7</v>
      </c>
      <c r="H197" s="22">
        <f>IFERROR(VLOOKUP($A197,'RAW DATA'!$A$1:$AI$332,23,FALSE),0)</f>
        <v>155</v>
      </c>
      <c r="I197" s="22">
        <f t="shared" si="17"/>
        <v>83.548387096774206</v>
      </c>
      <c r="J197" s="22">
        <f>IFERROR(VLOOKUP($A197,'RAW DATA'!$A$1:$AI$332,24,FALSE),0)</f>
        <v>67.116</v>
      </c>
      <c r="K197">
        <f>IFERROR(VLOOKUP($A197,'RAW DATA'!$A$1:$AI$332,28,FALSE)*VLOOKUP($A197,'RAW DATA'!$A$1:$AI$332,29,FALSE)*VLOOKUP($A197,'RAW DATA'!$A$1:$AI$332,30,FALSE)/1000, PI()*(VLOOKUP($A197,'RAW DATA'!$A$1:$AI$332,31,FALSE)/2)^2*VLOOKUP($A197,'RAW DATA'!$A$1:$AI$332,29,FALSE)/1000)</f>
        <v>67.116</v>
      </c>
      <c r="L197">
        <f t="shared" si="14"/>
        <v>192.94952023362541</v>
      </c>
      <c r="M197" s="22" t="str">
        <f>VLOOKUP($A197,'RAW DATA'!$A$1:$AI$332,33,FALSE)</f>
        <v>x</v>
      </c>
      <c r="N197" s="22">
        <f>VLOOKUP($A197,'RAW DATA'!$A$1:$AI$332,34,FALSE)</f>
        <v>0</v>
      </c>
      <c r="O197" s="22" t="str">
        <f t="shared" si="15"/>
        <v/>
      </c>
      <c r="P197" s="22" t="str">
        <f t="shared" si="16"/>
        <v/>
      </c>
    </row>
    <row r="198" spans="1:16" x14ac:dyDescent="0.25">
      <c r="A198" s="2" t="s">
        <v>703</v>
      </c>
      <c r="B198">
        <f>VLOOKUP($A198,'RAW DATA'!$A$1:$AI$332,6,FALSE)</f>
        <v>0</v>
      </c>
      <c r="C198" t="e">
        <f>IF(VLOOKUP($A198,'RAW DATA'!$A$1:$AI$332,14,FALSE)=0,NA(),(VLOOKUP($A198,'RAW DATA'!$A$1:$AI$332,14,FALSE)))</f>
        <v>#N/A</v>
      </c>
      <c r="D198" t="e">
        <f>IF(VLOOKUP($A198,'RAW DATA'!$A$1:$AI$332,15,FALSE)=0,NA(),(VLOOKUP($A198,'RAW DATA'!$A$1:$AI$332,15,FALSE)))</f>
        <v>#N/A</v>
      </c>
      <c r="E198">
        <f>IFERROR(VLOOKUP($A198,'RAW DATA'!$A$1:$AI$332,16,FALSE),0)</f>
        <v>4</v>
      </c>
      <c r="F198">
        <f>IFERROR(VLOOKUP($A198,'RAW DATA'!$A$1:$AI$332,17,FALSE),0)</f>
        <v>4.2</v>
      </c>
      <c r="G198">
        <f>IFERROR(VLOOKUP($A198,'RAW DATA'!$A$1:$AI$332,18,FALSE),0)</f>
        <v>3.7</v>
      </c>
      <c r="H198" s="22">
        <f>IFERROR(VLOOKUP($A198,'RAW DATA'!$A$1:$AI$332,23,FALSE),0)</f>
        <v>160</v>
      </c>
      <c r="I198" s="22">
        <f t="shared" si="17"/>
        <v>92.5</v>
      </c>
      <c r="J198" s="22">
        <f>IFERROR(VLOOKUP($A198,'RAW DATA'!$A$1:$AI$332,24,FALSE),0)</f>
        <v>71.91</v>
      </c>
      <c r="K198">
        <f>IFERROR(VLOOKUP($A198,'RAW DATA'!$A$1:$AI$332,28,FALSE)*VLOOKUP($A198,'RAW DATA'!$A$1:$AI$332,29,FALSE)*VLOOKUP($A198,'RAW DATA'!$A$1:$AI$332,30,FALSE)/1000, PI()*(VLOOKUP($A198,'RAW DATA'!$A$1:$AI$332,31,FALSE)/2)^2*VLOOKUP($A198,'RAW DATA'!$A$1:$AI$332,29,FALSE)/1000)</f>
        <v>71.91</v>
      </c>
      <c r="L198">
        <f t="shared" si="14"/>
        <v>205.81282158253373</v>
      </c>
      <c r="M198" s="22" t="str">
        <f>VLOOKUP($A198,'RAW DATA'!$A$1:$AI$332,33,FALSE)</f>
        <v>x</v>
      </c>
      <c r="N198" s="22">
        <f>VLOOKUP($A198,'RAW DATA'!$A$1:$AI$332,34,FALSE)</f>
        <v>0</v>
      </c>
      <c r="O198" s="22" t="str">
        <f t="shared" si="15"/>
        <v/>
      </c>
      <c r="P198" s="22" t="str">
        <f t="shared" si="16"/>
        <v/>
      </c>
    </row>
    <row r="199" spans="1:16" x14ac:dyDescent="0.25">
      <c r="A199" s="2" t="s">
        <v>704</v>
      </c>
      <c r="B199">
        <f>VLOOKUP($A199,'RAW DATA'!$A$1:$AI$332,6,FALSE)</f>
        <v>0</v>
      </c>
      <c r="C199" t="e">
        <f>IF(VLOOKUP($A199,'RAW DATA'!$A$1:$AI$332,14,FALSE)=0,NA(),(VLOOKUP($A199,'RAW DATA'!$A$1:$AI$332,14,FALSE)))</f>
        <v>#N/A</v>
      </c>
      <c r="D199" t="e">
        <f>IF(VLOOKUP($A199,'RAW DATA'!$A$1:$AI$332,15,FALSE)=0,NA(),(VLOOKUP($A199,'RAW DATA'!$A$1:$AI$332,15,FALSE)))</f>
        <v>#N/A</v>
      </c>
      <c r="E199">
        <f>IFERROR(VLOOKUP($A199,'RAW DATA'!$A$1:$AI$332,16,FALSE),0)</f>
        <v>4</v>
      </c>
      <c r="F199">
        <f>IFERROR(VLOOKUP($A199,'RAW DATA'!$A$1:$AI$332,17,FALSE),0)</f>
        <v>4.2</v>
      </c>
      <c r="G199">
        <f>IFERROR(VLOOKUP($A199,'RAW DATA'!$A$1:$AI$332,18,FALSE),0)</f>
        <v>3.7</v>
      </c>
      <c r="H199" s="22">
        <f>IFERROR(VLOOKUP($A199,'RAW DATA'!$A$1:$AI$332,23,FALSE),0)</f>
        <v>130</v>
      </c>
      <c r="I199" s="22">
        <f t="shared" si="17"/>
        <v>113.84615384615385</v>
      </c>
      <c r="J199" s="22">
        <f>IFERROR(VLOOKUP($A199,'RAW DATA'!$A$1:$AI$332,24,FALSE),0)</f>
        <v>53.613</v>
      </c>
      <c r="K199">
        <f>IFERROR(VLOOKUP($A199,'RAW DATA'!$A$1:$AI$332,28,FALSE)*VLOOKUP($A199,'RAW DATA'!$A$1:$AI$332,29,FALSE)*VLOOKUP($A199,'RAW DATA'!$A$1:$AI$332,30,FALSE)/1000, PI()*(VLOOKUP($A199,'RAW DATA'!$A$1:$AI$332,31,FALSE)/2)^2*VLOOKUP($A199,'RAW DATA'!$A$1:$AI$332,29,FALSE)/1000)</f>
        <v>53.613</v>
      </c>
      <c r="L199">
        <f t="shared" si="14"/>
        <v>276.05244996549345</v>
      </c>
      <c r="M199" s="22" t="str">
        <f>VLOOKUP($A199,'RAW DATA'!$A$1:$AI$332,33,FALSE)</f>
        <v>x</v>
      </c>
      <c r="N199" s="22">
        <f>VLOOKUP($A199,'RAW DATA'!$A$1:$AI$332,34,FALSE)</f>
        <v>0</v>
      </c>
      <c r="O199" s="22" t="str">
        <f t="shared" si="15"/>
        <v/>
      </c>
      <c r="P199" s="22" t="str">
        <f t="shared" si="16"/>
        <v/>
      </c>
    </row>
    <row r="200" spans="1:16" x14ac:dyDescent="0.25">
      <c r="A200" s="2" t="s">
        <v>705</v>
      </c>
      <c r="B200">
        <f>VLOOKUP($A200,'RAW DATA'!$A$1:$AI$332,6,FALSE)</f>
        <v>0</v>
      </c>
      <c r="C200" t="e">
        <f>IF(VLOOKUP($A200,'RAW DATA'!$A$1:$AI$332,14,FALSE)=0,NA(),(VLOOKUP($A200,'RAW DATA'!$A$1:$AI$332,14,FALSE)))</f>
        <v>#N/A</v>
      </c>
      <c r="D200" t="e">
        <f>IF(VLOOKUP($A200,'RAW DATA'!$A$1:$AI$332,15,FALSE)=0,NA(),(VLOOKUP($A200,'RAW DATA'!$A$1:$AI$332,15,FALSE)))</f>
        <v>#N/A</v>
      </c>
      <c r="E200">
        <f>IFERROR(VLOOKUP($A200,'RAW DATA'!$A$1:$AI$332,16,FALSE),0)</f>
        <v>4</v>
      </c>
      <c r="F200">
        <f>IFERROR(VLOOKUP($A200,'RAW DATA'!$A$1:$AI$332,17,FALSE),0)</f>
        <v>4.2</v>
      </c>
      <c r="G200">
        <f>IFERROR(VLOOKUP($A200,'RAW DATA'!$A$1:$AI$332,18,FALSE),0)</f>
        <v>3.7</v>
      </c>
      <c r="H200" s="22">
        <f>IFERROR(VLOOKUP($A200,'RAW DATA'!$A$1:$AI$332,23,FALSE),0)</f>
        <v>115</v>
      </c>
      <c r="I200" s="22">
        <f t="shared" si="17"/>
        <v>128.69565217391303</v>
      </c>
      <c r="J200" s="22">
        <f>IFERROR(VLOOKUP($A200,'RAW DATA'!$A$1:$AI$332,24,FALSE),0)</f>
        <v>52.311</v>
      </c>
      <c r="K200">
        <f>IFERROR(VLOOKUP($A200,'RAW DATA'!$A$1:$AI$332,28,FALSE)*VLOOKUP($A200,'RAW DATA'!$A$1:$AI$332,29,FALSE)*VLOOKUP($A200,'RAW DATA'!$A$1:$AI$332,30,FALSE)/1000, PI()*(VLOOKUP($A200,'RAW DATA'!$A$1:$AI$332,31,FALSE)/2)^2*VLOOKUP($A200,'RAW DATA'!$A$1:$AI$332,29,FALSE)/1000)</f>
        <v>49.737749999999998</v>
      </c>
      <c r="L200">
        <f t="shared" si="14"/>
        <v>297.56070590245844</v>
      </c>
      <c r="M200" s="22" t="str">
        <f>VLOOKUP($A200,'RAW DATA'!$A$1:$AI$332,33,FALSE)</f>
        <v>x</v>
      </c>
      <c r="N200" s="22">
        <f>VLOOKUP($A200,'RAW DATA'!$A$1:$AI$332,34,FALSE)</f>
        <v>0</v>
      </c>
      <c r="O200" s="22" t="str">
        <f t="shared" si="15"/>
        <v/>
      </c>
      <c r="P200" s="22" t="str">
        <f t="shared" si="16"/>
        <v/>
      </c>
    </row>
    <row r="201" spans="1:16" x14ac:dyDescent="0.25">
      <c r="A201" s="2" t="s">
        <v>706</v>
      </c>
      <c r="B201">
        <f>VLOOKUP($A201,'RAW DATA'!$A$1:$AI$332,6,FALSE)</f>
        <v>0</v>
      </c>
      <c r="C201" t="e">
        <f>IF(VLOOKUP($A201,'RAW DATA'!$A$1:$AI$332,14,FALSE)=0,NA(),(VLOOKUP($A201,'RAW DATA'!$A$1:$AI$332,14,FALSE)))</f>
        <v>#N/A</v>
      </c>
      <c r="D201" t="e">
        <f>IF(VLOOKUP($A201,'RAW DATA'!$A$1:$AI$332,15,FALSE)=0,NA(),(VLOOKUP($A201,'RAW DATA'!$A$1:$AI$332,15,FALSE)))</f>
        <v>#N/A</v>
      </c>
      <c r="E201">
        <f>IFERROR(VLOOKUP($A201,'RAW DATA'!$A$1:$AI$332,16,FALSE),0)</f>
        <v>5</v>
      </c>
      <c r="F201">
        <f>IFERROR(VLOOKUP($A201,'RAW DATA'!$A$1:$AI$332,17,FALSE),0)</f>
        <v>4.2</v>
      </c>
      <c r="G201">
        <f>IFERROR(VLOOKUP($A201,'RAW DATA'!$A$1:$AI$332,18,FALSE),0)</f>
        <v>3.7</v>
      </c>
      <c r="H201" s="22">
        <f>IFERROR(VLOOKUP($A201,'RAW DATA'!$A$1:$AI$332,23,FALSE),0)</f>
        <v>155</v>
      </c>
      <c r="I201" s="22">
        <f t="shared" si="17"/>
        <v>119.35483870967742</v>
      </c>
      <c r="J201" s="22">
        <f>IFERROR(VLOOKUP($A201,'RAW DATA'!$A$1:$AI$332,24,FALSE),0)</f>
        <v>67.116</v>
      </c>
      <c r="K201">
        <f>IFERROR(VLOOKUP($A201,'RAW DATA'!$A$1:$AI$332,28,FALSE)*VLOOKUP($A201,'RAW DATA'!$A$1:$AI$332,29,FALSE)*VLOOKUP($A201,'RAW DATA'!$A$1:$AI$332,30,FALSE)/1000, PI()*(VLOOKUP($A201,'RAW DATA'!$A$1:$AI$332,31,FALSE)/2)^2*VLOOKUP($A201,'RAW DATA'!$A$1:$AI$332,29,FALSE)/1000)</f>
        <v>67.116</v>
      </c>
      <c r="L201">
        <f t="shared" si="14"/>
        <v>275.64217176232199</v>
      </c>
      <c r="M201" s="22" t="str">
        <f>VLOOKUP($A201,'RAW DATA'!$A$1:$AI$332,33,FALSE)</f>
        <v>x</v>
      </c>
      <c r="N201" s="22">
        <f>VLOOKUP($A201,'RAW DATA'!$A$1:$AI$332,34,FALSE)</f>
        <v>0</v>
      </c>
      <c r="O201" s="22" t="str">
        <f t="shared" si="15"/>
        <v/>
      </c>
      <c r="P201" s="22" t="str">
        <f t="shared" si="16"/>
        <v/>
      </c>
    </row>
    <row r="202" spans="1:16" x14ac:dyDescent="0.25">
      <c r="A202" s="2" t="s">
        <v>707</v>
      </c>
      <c r="B202">
        <f>VLOOKUP($A202,'RAW DATA'!$A$1:$AI$332,6,FALSE)</f>
        <v>0</v>
      </c>
      <c r="C202" t="e">
        <f>IF(VLOOKUP($A202,'RAW DATA'!$A$1:$AI$332,14,FALSE)=0,NA(),(VLOOKUP($A202,'RAW DATA'!$A$1:$AI$332,14,FALSE)))</f>
        <v>#N/A</v>
      </c>
      <c r="D202" t="e">
        <f>IF(VLOOKUP($A202,'RAW DATA'!$A$1:$AI$332,15,FALSE)=0,NA(),(VLOOKUP($A202,'RAW DATA'!$A$1:$AI$332,15,FALSE)))</f>
        <v>#N/A</v>
      </c>
      <c r="E202">
        <f>IFERROR(VLOOKUP($A202,'RAW DATA'!$A$1:$AI$332,16,FALSE),0)</f>
        <v>5</v>
      </c>
      <c r="F202">
        <f>IFERROR(VLOOKUP($A202,'RAW DATA'!$A$1:$AI$332,17,FALSE),0)</f>
        <v>4.2</v>
      </c>
      <c r="G202">
        <f>IFERROR(VLOOKUP($A202,'RAW DATA'!$A$1:$AI$332,18,FALSE),0)</f>
        <v>3.7</v>
      </c>
      <c r="H202" s="22">
        <f>IFERROR(VLOOKUP($A202,'RAW DATA'!$A$1:$AI$332,23,FALSE),0)</f>
        <v>195</v>
      </c>
      <c r="I202" s="22">
        <f t="shared" si="17"/>
        <v>94.871794871794862</v>
      </c>
      <c r="J202" s="22">
        <f>IFERROR(VLOOKUP($A202,'RAW DATA'!$A$1:$AI$332,24,FALSE),0)</f>
        <v>85.093500000000006</v>
      </c>
      <c r="K202">
        <f>IFERROR(VLOOKUP($A202,'RAW DATA'!$A$1:$AI$332,28,FALSE)*VLOOKUP($A202,'RAW DATA'!$A$1:$AI$332,29,FALSE)*VLOOKUP($A202,'RAW DATA'!$A$1:$AI$332,30,FALSE)/1000, PI()*(VLOOKUP($A202,'RAW DATA'!$A$1:$AI$332,31,FALSE)/2)^2*VLOOKUP($A202,'RAW DATA'!$A$1:$AI$332,29,FALSE)/1000)</f>
        <v>85.093500000000006</v>
      </c>
      <c r="L202">
        <f t="shared" si="14"/>
        <v>217.40791012239478</v>
      </c>
      <c r="M202" s="22" t="str">
        <f>VLOOKUP($A202,'RAW DATA'!$A$1:$AI$332,33,FALSE)</f>
        <v>x</v>
      </c>
      <c r="N202" s="22">
        <f>VLOOKUP($A202,'RAW DATA'!$A$1:$AI$332,34,FALSE)</f>
        <v>0</v>
      </c>
      <c r="O202" s="22" t="str">
        <f t="shared" si="15"/>
        <v/>
      </c>
      <c r="P202" s="22" t="str">
        <f t="shared" si="16"/>
        <v/>
      </c>
    </row>
    <row r="203" spans="1:16" x14ac:dyDescent="0.25">
      <c r="A203" s="2" t="s">
        <v>708</v>
      </c>
      <c r="B203">
        <f>VLOOKUP($A203,'RAW DATA'!$A$1:$AI$332,6,FALSE)</f>
        <v>0</v>
      </c>
      <c r="C203" t="e">
        <f>IF(VLOOKUP($A203,'RAW DATA'!$A$1:$AI$332,14,FALSE)=0,NA(),(VLOOKUP($A203,'RAW DATA'!$A$1:$AI$332,14,FALSE)))</f>
        <v>#N/A</v>
      </c>
      <c r="D203" t="e">
        <f>IF(VLOOKUP($A203,'RAW DATA'!$A$1:$AI$332,15,FALSE)=0,NA(),(VLOOKUP($A203,'RAW DATA'!$A$1:$AI$332,15,FALSE)))</f>
        <v>#N/A</v>
      </c>
      <c r="E203">
        <f>IFERROR(VLOOKUP($A203,'RAW DATA'!$A$1:$AI$332,16,FALSE),0)</f>
        <v>6.5</v>
      </c>
      <c r="F203">
        <f>IFERROR(VLOOKUP($A203,'RAW DATA'!$A$1:$AI$332,17,FALSE),0)</f>
        <v>4.2</v>
      </c>
      <c r="G203">
        <f>IFERROR(VLOOKUP($A203,'RAW DATA'!$A$1:$AI$332,18,FALSE),0)</f>
        <v>3.7</v>
      </c>
      <c r="H203" s="22">
        <f>IFERROR(VLOOKUP($A203,'RAW DATA'!$A$1:$AI$332,23,FALSE),0)</f>
        <v>235</v>
      </c>
      <c r="I203" s="22">
        <f t="shared" si="17"/>
        <v>102.3404255319149</v>
      </c>
      <c r="J203" s="22">
        <f>IFERROR(VLOOKUP($A203,'RAW DATA'!$A$1:$AI$332,24,FALSE),0)</f>
        <v>113.458</v>
      </c>
      <c r="K203">
        <f>IFERROR(VLOOKUP($A203,'RAW DATA'!$A$1:$AI$332,28,FALSE)*VLOOKUP($A203,'RAW DATA'!$A$1:$AI$332,29,FALSE)*VLOOKUP($A203,'RAW DATA'!$A$1:$AI$332,30,FALSE)/1000, PI()*(VLOOKUP($A203,'RAW DATA'!$A$1:$AI$332,31,FALSE)/2)^2*VLOOKUP($A203,'RAW DATA'!$A$1:$AI$332,29,FALSE)/1000)</f>
        <v>113.458</v>
      </c>
      <c r="L203">
        <f t="shared" si="14"/>
        <v>211.97271236933491</v>
      </c>
      <c r="M203" s="22" t="str">
        <f>VLOOKUP($A203,'RAW DATA'!$A$1:$AI$332,33,FALSE)</f>
        <v>x</v>
      </c>
      <c r="N203" s="22">
        <f>VLOOKUP($A203,'RAW DATA'!$A$1:$AI$332,34,FALSE)</f>
        <v>0</v>
      </c>
      <c r="O203" s="22" t="str">
        <f t="shared" si="15"/>
        <v/>
      </c>
      <c r="P203" s="22" t="str">
        <f t="shared" si="16"/>
        <v/>
      </c>
    </row>
    <row r="204" spans="1:16" x14ac:dyDescent="0.25">
      <c r="A204" s="2" t="s">
        <v>709</v>
      </c>
      <c r="B204">
        <f>VLOOKUP($A204,'RAW DATA'!$A$1:$AI$332,6,FALSE)</f>
        <v>0</v>
      </c>
      <c r="C204" t="e">
        <f>IF(VLOOKUP($A204,'RAW DATA'!$A$1:$AI$332,14,FALSE)=0,NA(),(VLOOKUP($A204,'RAW DATA'!$A$1:$AI$332,14,FALSE)))</f>
        <v>#N/A</v>
      </c>
      <c r="D204" t="e">
        <f>IF(VLOOKUP($A204,'RAW DATA'!$A$1:$AI$332,15,FALSE)=0,NA(),(VLOOKUP($A204,'RAW DATA'!$A$1:$AI$332,15,FALSE)))</f>
        <v>#N/A</v>
      </c>
      <c r="E204">
        <f>IFERROR(VLOOKUP($A204,'RAW DATA'!$A$1:$AI$332,16,FALSE),0)</f>
        <v>7</v>
      </c>
      <c r="F204">
        <f>IFERROR(VLOOKUP($A204,'RAW DATA'!$A$1:$AI$332,17,FALSE),0)</f>
        <v>4.2</v>
      </c>
      <c r="G204">
        <f>IFERROR(VLOOKUP($A204,'RAW DATA'!$A$1:$AI$332,18,FALSE),0)</f>
        <v>3.7</v>
      </c>
      <c r="H204" s="22">
        <f>IFERROR(VLOOKUP($A204,'RAW DATA'!$A$1:$AI$332,23,FALSE),0)</f>
        <v>195</v>
      </c>
      <c r="I204" s="22">
        <f t="shared" si="17"/>
        <v>132.82051282051282</v>
      </c>
      <c r="J204" s="22">
        <f>IFERROR(VLOOKUP($A204,'RAW DATA'!$A$1:$AI$332,24,FALSE),0)</f>
        <v>85.093500000000006</v>
      </c>
      <c r="K204">
        <f>IFERROR(VLOOKUP($A204,'RAW DATA'!$A$1:$AI$332,28,FALSE)*VLOOKUP($A204,'RAW DATA'!$A$1:$AI$332,29,FALSE)*VLOOKUP($A204,'RAW DATA'!$A$1:$AI$332,30,FALSE)/1000, PI()*(VLOOKUP($A204,'RAW DATA'!$A$1:$AI$332,31,FALSE)/2)^2*VLOOKUP($A204,'RAW DATA'!$A$1:$AI$332,29,FALSE)/1000)</f>
        <v>85.093500000000006</v>
      </c>
      <c r="L204">
        <f t="shared" si="14"/>
        <v>304.37107417135269</v>
      </c>
      <c r="M204" s="22" t="str">
        <f>VLOOKUP($A204,'RAW DATA'!$A$1:$AI$332,33,FALSE)</f>
        <v>x</v>
      </c>
      <c r="N204" s="22">
        <f>VLOOKUP($A204,'RAW DATA'!$A$1:$AI$332,34,FALSE)</f>
        <v>0</v>
      </c>
      <c r="O204" s="22" t="str">
        <f t="shared" si="15"/>
        <v/>
      </c>
      <c r="P204" s="22" t="str">
        <f t="shared" si="16"/>
        <v/>
      </c>
    </row>
    <row r="205" spans="1:16" x14ac:dyDescent="0.25">
      <c r="A205" s="2" t="s">
        <v>710</v>
      </c>
      <c r="B205">
        <f>VLOOKUP($A205,'RAW DATA'!$A$1:$AI$332,6,FALSE)</f>
        <v>0</v>
      </c>
      <c r="C205" t="e">
        <f>IF(VLOOKUP($A205,'RAW DATA'!$A$1:$AI$332,14,FALSE)=0,NA(),(VLOOKUP($A205,'RAW DATA'!$A$1:$AI$332,14,FALSE)))</f>
        <v>#N/A</v>
      </c>
      <c r="D205" t="e">
        <f>IF(VLOOKUP($A205,'RAW DATA'!$A$1:$AI$332,15,FALSE)=0,NA(),(VLOOKUP($A205,'RAW DATA'!$A$1:$AI$332,15,FALSE)))</f>
        <v>#N/A</v>
      </c>
      <c r="E205">
        <f>IFERROR(VLOOKUP($A205,'RAW DATA'!$A$1:$AI$332,16,FALSE),0)</f>
        <v>7</v>
      </c>
      <c r="F205">
        <f>IFERROR(VLOOKUP($A205,'RAW DATA'!$A$1:$AI$332,17,FALSE),0)</f>
        <v>4.2</v>
      </c>
      <c r="G205">
        <f>IFERROR(VLOOKUP($A205,'RAW DATA'!$A$1:$AI$332,18,FALSE),0)</f>
        <v>3.7</v>
      </c>
      <c r="H205" s="22">
        <f>IFERROR(VLOOKUP($A205,'RAW DATA'!$A$1:$AI$332,23,FALSE),0)</f>
        <v>210</v>
      </c>
      <c r="I205" s="22">
        <f t="shared" si="17"/>
        <v>123.33333333333334</v>
      </c>
      <c r="J205" s="22">
        <f>IFERROR(VLOOKUP($A205,'RAW DATA'!$A$1:$AI$332,24,FALSE),0)</f>
        <v>110.262</v>
      </c>
      <c r="K205">
        <f>IFERROR(VLOOKUP($A205,'RAW DATA'!$A$1:$AI$332,28,FALSE)*VLOOKUP($A205,'RAW DATA'!$A$1:$AI$332,29,FALSE)*VLOOKUP($A205,'RAW DATA'!$A$1:$AI$332,30,FALSE)/1000, PI()*(VLOOKUP($A205,'RAW DATA'!$A$1:$AI$332,31,FALSE)/2)^2*VLOOKUP($A205,'RAW DATA'!$A$1:$AI$332,29,FALSE)/1000)</f>
        <v>110.262</v>
      </c>
      <c r="L205">
        <f t="shared" si="14"/>
        <v>234.89506811050046</v>
      </c>
      <c r="M205" s="22" t="str">
        <f>VLOOKUP($A205,'RAW DATA'!$A$1:$AI$332,33,FALSE)</f>
        <v>x</v>
      </c>
      <c r="N205" s="22">
        <f>VLOOKUP($A205,'RAW DATA'!$A$1:$AI$332,34,FALSE)</f>
        <v>0</v>
      </c>
      <c r="O205" s="22" t="str">
        <f t="shared" si="15"/>
        <v/>
      </c>
      <c r="P205" s="22" t="str">
        <f t="shared" si="16"/>
        <v/>
      </c>
    </row>
    <row r="206" spans="1:16" x14ac:dyDescent="0.25">
      <c r="A206" s="2" t="s">
        <v>711</v>
      </c>
      <c r="B206">
        <f>VLOOKUP($A206,'RAW DATA'!$A$1:$AI$332,6,FALSE)</f>
        <v>0</v>
      </c>
      <c r="C206" t="e">
        <f>IF(VLOOKUP($A206,'RAW DATA'!$A$1:$AI$332,14,FALSE)=0,NA(),(VLOOKUP($A206,'RAW DATA'!$A$1:$AI$332,14,FALSE)))</f>
        <v>#N/A</v>
      </c>
      <c r="D206" t="e">
        <f>IF(VLOOKUP($A206,'RAW DATA'!$A$1:$AI$332,15,FALSE)=0,NA(),(VLOOKUP($A206,'RAW DATA'!$A$1:$AI$332,15,FALSE)))</f>
        <v>#N/A</v>
      </c>
      <c r="E206">
        <f>IFERROR(VLOOKUP($A206,'RAW DATA'!$A$1:$AI$332,16,FALSE),0)</f>
        <v>9</v>
      </c>
      <c r="F206">
        <f>IFERROR(VLOOKUP($A206,'RAW DATA'!$A$1:$AI$332,17,FALSE),0)</f>
        <v>4.2</v>
      </c>
      <c r="G206">
        <f>IFERROR(VLOOKUP($A206,'RAW DATA'!$A$1:$AI$332,18,FALSE),0)</f>
        <v>3.7</v>
      </c>
      <c r="H206" s="22">
        <f>IFERROR(VLOOKUP($A206,'RAW DATA'!$A$1:$AI$332,23,FALSE),0)</f>
        <v>235</v>
      </c>
      <c r="I206" s="22">
        <f t="shared" si="17"/>
        <v>141.7021276595745</v>
      </c>
      <c r="J206" s="22">
        <f>IFERROR(VLOOKUP($A206,'RAW DATA'!$A$1:$AI$332,24,FALSE),0)</f>
        <v>113.458</v>
      </c>
      <c r="K206">
        <f>IFERROR(VLOOKUP($A206,'RAW DATA'!$A$1:$AI$332,28,FALSE)*VLOOKUP($A206,'RAW DATA'!$A$1:$AI$332,29,FALSE)*VLOOKUP($A206,'RAW DATA'!$A$1:$AI$332,30,FALSE)/1000, PI()*(VLOOKUP($A206,'RAW DATA'!$A$1:$AI$332,31,FALSE)/2)^2*VLOOKUP($A206,'RAW DATA'!$A$1:$AI$332,29,FALSE)/1000)</f>
        <v>113.458</v>
      </c>
      <c r="L206">
        <f t="shared" si="14"/>
        <v>293.50067866523295</v>
      </c>
      <c r="M206" s="22" t="str">
        <f>VLOOKUP($A206,'RAW DATA'!$A$1:$AI$332,33,FALSE)</f>
        <v>x</v>
      </c>
      <c r="N206" s="22">
        <f>VLOOKUP($A206,'RAW DATA'!$A$1:$AI$332,34,FALSE)</f>
        <v>0</v>
      </c>
      <c r="O206" s="22" t="str">
        <f t="shared" si="15"/>
        <v/>
      </c>
      <c r="P206" s="22" t="str">
        <f t="shared" si="16"/>
        <v/>
      </c>
    </row>
    <row r="207" spans="1:16" x14ac:dyDescent="0.25">
      <c r="A207" s="2" t="s">
        <v>712</v>
      </c>
      <c r="B207">
        <f>VLOOKUP($A207,'RAW DATA'!$A$1:$AI$332,6,FALSE)</f>
        <v>0</v>
      </c>
      <c r="C207" t="e">
        <f>IF(VLOOKUP($A207,'RAW DATA'!$A$1:$AI$332,14,FALSE)=0,NA(),(VLOOKUP($A207,'RAW DATA'!$A$1:$AI$332,14,FALSE)))</f>
        <v>#N/A</v>
      </c>
      <c r="D207" t="e">
        <f>IF(VLOOKUP($A207,'RAW DATA'!$A$1:$AI$332,15,FALSE)=0,NA(),(VLOOKUP($A207,'RAW DATA'!$A$1:$AI$332,15,FALSE)))</f>
        <v>#N/A</v>
      </c>
      <c r="E207">
        <f>IFERROR(VLOOKUP($A207,'RAW DATA'!$A$1:$AI$332,16,FALSE),0)</f>
        <v>9</v>
      </c>
      <c r="F207">
        <f>IFERROR(VLOOKUP($A207,'RAW DATA'!$A$1:$AI$332,17,FALSE),0)</f>
        <v>4.2</v>
      </c>
      <c r="G207">
        <f>IFERROR(VLOOKUP($A207,'RAW DATA'!$A$1:$AI$332,18,FALSE),0)</f>
        <v>3.7</v>
      </c>
      <c r="H207" s="22">
        <f>IFERROR(VLOOKUP($A207,'RAW DATA'!$A$1:$AI$332,23,FALSE),0)</f>
        <v>250</v>
      </c>
      <c r="I207" s="22">
        <f t="shared" si="17"/>
        <v>133.20000000000002</v>
      </c>
      <c r="J207" s="22">
        <f>IFERROR(VLOOKUP($A207,'RAW DATA'!$A$1:$AI$332,24,FALSE),0)</f>
        <v>129.8235</v>
      </c>
      <c r="K207">
        <f>IFERROR(VLOOKUP($A207,'RAW DATA'!$A$1:$AI$332,28,FALSE)*VLOOKUP($A207,'RAW DATA'!$A$1:$AI$332,29,FALSE)*VLOOKUP($A207,'RAW DATA'!$A$1:$AI$332,30,FALSE)/1000, PI()*(VLOOKUP($A207,'RAW DATA'!$A$1:$AI$332,31,FALSE)/2)^2*VLOOKUP($A207,'RAW DATA'!$A$1:$AI$332,29,FALSE)/1000)</f>
        <v>129.8235</v>
      </c>
      <c r="L207">
        <f t="shared" si="14"/>
        <v>256.50209707795585</v>
      </c>
      <c r="M207" s="22" t="str">
        <f>VLOOKUP($A207,'RAW DATA'!$A$1:$AI$332,33,FALSE)</f>
        <v>x</v>
      </c>
      <c r="N207" s="22">
        <f>VLOOKUP($A207,'RAW DATA'!$A$1:$AI$332,34,FALSE)</f>
        <v>0</v>
      </c>
      <c r="O207" s="22" t="str">
        <f t="shared" si="15"/>
        <v/>
      </c>
      <c r="P207" s="22" t="str">
        <f t="shared" si="16"/>
        <v/>
      </c>
    </row>
    <row r="208" spans="1:16" x14ac:dyDescent="0.25">
      <c r="A208" s="2" t="s">
        <v>651</v>
      </c>
      <c r="B208" t="str">
        <f>VLOOKUP($A208,'RAW DATA'!$A$1:$AI$332,6,FALSE)</f>
        <v>NMC, NCA, NMC/NCA</v>
      </c>
      <c r="C208">
        <f>IF(VLOOKUP($A208,'RAW DATA'!$A$1:$AI$332,14,FALSE)=0,NA(),(VLOOKUP($A208,'RAW DATA'!$A$1:$AI$332,14,FALSE)))</f>
        <v>392</v>
      </c>
      <c r="D208">
        <f>IF(VLOOKUP($A208,'RAW DATA'!$A$1:$AI$332,15,FALSE)=0,NA(),(VLOOKUP($A208,'RAW DATA'!$A$1:$AI$332,15,FALSE)))</f>
        <v>178</v>
      </c>
      <c r="E208">
        <f>IFERROR(VLOOKUP($A208,'RAW DATA'!$A$1:$AI$332,16,FALSE),0)</f>
        <v>52</v>
      </c>
      <c r="F208">
        <f>IFERROR(VLOOKUP($A208,'RAW DATA'!$A$1:$AI$332,17,FALSE),0)</f>
        <v>4.0999999999999996</v>
      </c>
      <c r="G208">
        <f>IFERROR(VLOOKUP($A208,'RAW DATA'!$A$1:$AI$332,18,FALSE),0)</f>
        <v>3.6</v>
      </c>
      <c r="H208" s="22">
        <f>IFERROR(VLOOKUP($A208,'RAW DATA'!$A$1:$AI$332,23,FALSE),0)</f>
        <v>1000</v>
      </c>
      <c r="I208" s="22">
        <f t="shared" si="17"/>
        <v>187.20000000000002</v>
      </c>
      <c r="J208" s="22">
        <f>IFERROR(VLOOKUP($A208,'RAW DATA'!$A$1:$AI$332,24,FALSE),0)</f>
        <v>476.12450000000001</v>
      </c>
      <c r="K208">
        <f>IFERROR(VLOOKUP($A208,'RAW DATA'!$A$1:$AI$332,28,FALSE)*VLOOKUP($A208,'RAW DATA'!$A$1:$AI$332,29,FALSE)*VLOOKUP($A208,'RAW DATA'!$A$1:$AI$332,30,FALSE)/1000, PI()*(VLOOKUP($A208,'RAW DATA'!$A$1:$AI$332,31,FALSE)/2)^2*VLOOKUP($A208,'RAW DATA'!$A$1:$AI$332,29,FALSE)/1000)</f>
        <v>0</v>
      </c>
      <c r="L208" t="e">
        <f t="shared" si="14"/>
        <v>#DIV/0!</v>
      </c>
      <c r="M208" s="22" t="str">
        <f>VLOOKUP($A208,'RAW DATA'!$A$1:$AI$332,33,FALSE)</f>
        <v>x</v>
      </c>
      <c r="N208" s="22">
        <f>VLOOKUP($A208,'RAW DATA'!$A$1:$AI$332,34,FALSE)</f>
        <v>0</v>
      </c>
      <c r="O208" s="22" t="str">
        <f t="shared" si="15"/>
        <v/>
      </c>
      <c r="P208" s="22">
        <f t="shared" si="16"/>
        <v>-4.9145299145299193E-2</v>
      </c>
    </row>
    <row r="209" spans="1:16" x14ac:dyDescent="0.25">
      <c r="A209" s="2" t="s">
        <v>582</v>
      </c>
      <c r="B209" t="str">
        <f>VLOOKUP($A209,'RAW DATA'!$A$1:$AI$332,6,FALSE)</f>
        <v>LFP</v>
      </c>
      <c r="C209" t="e">
        <f>IF(VLOOKUP($A209,'RAW DATA'!$A$1:$AI$332,14,FALSE)=0,NA(),(VLOOKUP($A209,'RAW DATA'!$A$1:$AI$332,14,FALSE)))</f>
        <v>#N/A</v>
      </c>
      <c r="D209" t="e">
        <f>IF(VLOOKUP($A209,'RAW DATA'!$A$1:$AI$332,15,FALSE)=0,NA(),(VLOOKUP($A209,'RAW DATA'!$A$1:$AI$332,15,FALSE)))</f>
        <v>#N/A</v>
      </c>
      <c r="E209">
        <f>IFERROR(VLOOKUP($A209,'RAW DATA'!$A$1:$AI$332,16,FALSE),0)</f>
        <v>3.8</v>
      </c>
      <c r="F209">
        <f>IFERROR(VLOOKUP($A209,'RAW DATA'!$A$1:$AI$332,17,FALSE),0)</f>
        <v>3.65</v>
      </c>
      <c r="G209">
        <f>IFERROR(VLOOKUP($A209,'RAW DATA'!$A$1:$AI$332,18,FALSE),0)</f>
        <v>3.2</v>
      </c>
      <c r="H209" s="22">
        <f>IFERROR(VLOOKUP($A209,'RAW DATA'!$A$1:$AI$332,23,FALSE),0)</f>
        <v>120</v>
      </c>
      <c r="I209" s="22">
        <f t="shared" si="17"/>
        <v>101.33333333333334</v>
      </c>
      <c r="J209" s="22">
        <f>IFERROR(VLOOKUP($A209,'RAW DATA'!$A$1:$AI$332,24,FALSE),0)</f>
        <v>53.895200000000003</v>
      </c>
      <c r="K209">
        <f>IFERROR(VLOOKUP($A209,'RAW DATA'!$A$1:$AI$332,28,FALSE)*VLOOKUP($A209,'RAW DATA'!$A$1:$AI$332,29,FALSE)*VLOOKUP($A209,'RAW DATA'!$A$1:$AI$332,30,FALSE)/1000, PI()*(VLOOKUP($A209,'RAW DATA'!$A$1:$AI$332,31,FALSE)/2)^2*VLOOKUP($A209,'RAW DATA'!$A$1:$AI$332,29,FALSE)/1000)</f>
        <v>0</v>
      </c>
      <c r="L209" t="e">
        <f t="shared" si="14"/>
        <v>#DIV/0!</v>
      </c>
      <c r="M209" s="22" t="str">
        <f>VLOOKUP($A209,'RAW DATA'!$A$1:$AI$332,33,FALSE)</f>
        <v>x</v>
      </c>
      <c r="N209" s="22">
        <f>VLOOKUP($A209,'RAW DATA'!$A$1:$AI$332,34,FALSE)</f>
        <v>0</v>
      </c>
      <c r="O209" s="22" t="str">
        <f t="shared" si="15"/>
        <v/>
      </c>
      <c r="P209" s="22" t="str">
        <f t="shared" si="16"/>
        <v/>
      </c>
    </row>
    <row r="210" spans="1:16" x14ac:dyDescent="0.25">
      <c r="A210" s="2" t="s">
        <v>583</v>
      </c>
      <c r="B210" t="str">
        <f>VLOOKUP($A210,'RAW DATA'!$A$1:$AI$332,6,FALSE)</f>
        <v>LFP</v>
      </c>
      <c r="C210" t="e">
        <f>IF(VLOOKUP($A210,'RAW DATA'!$A$1:$AI$332,14,FALSE)=0,NA(),(VLOOKUP($A210,'RAW DATA'!$A$1:$AI$332,14,FALSE)))</f>
        <v>#N/A</v>
      </c>
      <c r="D210" t="e">
        <f>IF(VLOOKUP($A210,'RAW DATA'!$A$1:$AI$332,15,FALSE)=0,NA(),(VLOOKUP($A210,'RAW DATA'!$A$1:$AI$332,15,FALSE)))</f>
        <v>#N/A</v>
      </c>
      <c r="E210">
        <f>IFERROR(VLOOKUP($A210,'RAW DATA'!$A$1:$AI$332,16,FALSE),0)</f>
        <v>4</v>
      </c>
      <c r="F210">
        <f>IFERROR(VLOOKUP($A210,'RAW DATA'!$A$1:$AI$332,17,FALSE),0)</f>
        <v>3.65</v>
      </c>
      <c r="G210">
        <f>IFERROR(VLOOKUP($A210,'RAW DATA'!$A$1:$AI$332,18,FALSE),0)</f>
        <v>3.2</v>
      </c>
      <c r="H210" s="22">
        <f>IFERROR(VLOOKUP($A210,'RAW DATA'!$A$1:$AI$332,23,FALSE),0)</f>
        <v>125</v>
      </c>
      <c r="I210" s="22">
        <f t="shared" si="17"/>
        <v>102.4</v>
      </c>
      <c r="J210" s="22">
        <f>IFERROR(VLOOKUP($A210,'RAW DATA'!$A$1:$AI$332,24,FALSE),0)</f>
        <v>53.895200000000003</v>
      </c>
      <c r="K210">
        <f>IFERROR(VLOOKUP($A210,'RAW DATA'!$A$1:$AI$332,28,FALSE)*VLOOKUP($A210,'RAW DATA'!$A$1:$AI$332,29,FALSE)*VLOOKUP($A210,'RAW DATA'!$A$1:$AI$332,30,FALSE)/1000, PI()*(VLOOKUP($A210,'RAW DATA'!$A$1:$AI$332,31,FALSE)/2)^2*VLOOKUP($A210,'RAW DATA'!$A$1:$AI$332,29,FALSE)/1000)</f>
        <v>0</v>
      </c>
      <c r="L210" t="e">
        <f t="shared" si="14"/>
        <v>#DIV/0!</v>
      </c>
      <c r="M210" s="22" t="str">
        <f>VLOOKUP($A210,'RAW DATA'!$A$1:$AI$332,33,FALSE)</f>
        <v>x</v>
      </c>
      <c r="N210" s="22">
        <f>VLOOKUP($A210,'RAW DATA'!$A$1:$AI$332,34,FALSE)</f>
        <v>0</v>
      </c>
      <c r="O210" s="22" t="str">
        <f t="shared" si="15"/>
        <v/>
      </c>
      <c r="P210" s="22" t="str">
        <f t="shared" si="16"/>
        <v/>
      </c>
    </row>
    <row r="211" spans="1:16" x14ac:dyDescent="0.25">
      <c r="A211" s="2" t="s">
        <v>562</v>
      </c>
      <c r="B211" t="str">
        <f>VLOOKUP($A211,'RAW DATA'!$A$1:$AI$332,6,FALSE)</f>
        <v>LCO</v>
      </c>
      <c r="C211">
        <f>IF(VLOOKUP($A211,'RAW DATA'!$A$1:$AI$332,14,FALSE)=0,NA(),(VLOOKUP($A211,'RAW DATA'!$A$1:$AI$332,14,FALSE)))</f>
        <v>195</v>
      </c>
      <c r="D211">
        <f>IF(VLOOKUP($A211,'RAW DATA'!$A$1:$AI$332,15,FALSE)=0,NA(),(VLOOKUP($A211,'RAW DATA'!$A$1:$AI$332,15,FALSE)))</f>
        <v>87</v>
      </c>
      <c r="E211">
        <f>IFERROR(VLOOKUP($A211,'RAW DATA'!$A$1:$AI$332,16,FALSE),0)</f>
        <v>11.5</v>
      </c>
      <c r="F211">
        <f>IFERROR(VLOOKUP($A211,'RAW DATA'!$A$1:$AI$332,17,FALSE),0)</f>
        <v>4.2</v>
      </c>
      <c r="G211">
        <f>IFERROR(VLOOKUP($A211,'RAW DATA'!$A$1:$AI$332,18,FALSE),0)</f>
        <v>3.7</v>
      </c>
      <c r="H211" s="22">
        <f>IFERROR(VLOOKUP($A211,'RAW DATA'!$A$1:$AI$332,23,FALSE),0)</f>
        <v>490</v>
      </c>
      <c r="I211" s="22">
        <f t="shared" si="17"/>
        <v>86.83673469387756</v>
      </c>
      <c r="J211" s="22">
        <f>IFERROR(VLOOKUP($A211,'RAW DATA'!$A$1:$AI$332,24,FALSE),0)</f>
        <v>218.4</v>
      </c>
      <c r="K211">
        <f>IFERROR(VLOOKUP($A211,'RAW DATA'!$A$1:$AI$332,28,FALSE)*VLOOKUP($A211,'RAW DATA'!$A$1:$AI$332,29,FALSE)*VLOOKUP($A211,'RAW DATA'!$A$1:$AI$332,30,FALSE)/1000, PI()*(VLOOKUP($A211,'RAW DATA'!$A$1:$AI$332,31,FALSE)/2)^2*VLOOKUP($A211,'RAW DATA'!$A$1:$AI$332,29,FALSE)/1000)</f>
        <v>218.4</v>
      </c>
      <c r="L211">
        <f t="shared" si="14"/>
        <v>194.82600732600733</v>
      </c>
      <c r="M211" s="22" t="str">
        <f>VLOOKUP($A211,'RAW DATA'!$A$1:$AI$332,33,FALSE)</f>
        <v>x</v>
      </c>
      <c r="N211" s="22">
        <f>VLOOKUP($A211,'RAW DATA'!$A$1:$AI$332,34,FALSE)</f>
        <v>0</v>
      </c>
      <c r="O211" s="22">
        <f t="shared" si="15"/>
        <v>8.9306698002356022E-4</v>
      </c>
      <c r="P211" s="22">
        <f t="shared" si="16"/>
        <v>1.8801410105757643E-3</v>
      </c>
    </row>
    <row r="212" spans="1:16" x14ac:dyDescent="0.25">
      <c r="A212" s="2" t="s">
        <v>489</v>
      </c>
      <c r="B212" t="str">
        <f>VLOOKUP($A212,'RAW DATA'!$A$1:$AI$332,6,FALSE)</f>
        <v>NCA</v>
      </c>
      <c r="C212">
        <f>IF(VLOOKUP($A212,'RAW DATA'!$A$1:$AI$332,14,FALSE)=0,NA(),(VLOOKUP($A212,'RAW DATA'!$A$1:$AI$332,14,FALSE)))</f>
        <v>264</v>
      </c>
      <c r="D212">
        <f>IF(VLOOKUP($A212,'RAW DATA'!$A$1:$AI$332,15,FALSE)=0,NA(),(VLOOKUP($A212,'RAW DATA'!$A$1:$AI$332,15,FALSE)))</f>
        <v>99</v>
      </c>
      <c r="E212">
        <f>IFERROR(VLOOKUP($A212,'RAW DATA'!$A$1:$AI$332,16,FALSE),0)</f>
        <v>27</v>
      </c>
      <c r="F212">
        <f>IFERROR(VLOOKUP($A212,'RAW DATA'!$A$1:$AI$332,17,FALSE),0)</f>
        <v>4.2</v>
      </c>
      <c r="G212">
        <f>IFERROR(VLOOKUP($A212,'RAW DATA'!$A$1:$AI$332,18,FALSE),0)</f>
        <v>3.6</v>
      </c>
      <c r="H212" s="22">
        <f>IFERROR(VLOOKUP($A212,'RAW DATA'!$A$1:$AI$332,23,FALSE),0)</f>
        <v>980</v>
      </c>
      <c r="I212" s="22">
        <f t="shared" si="17"/>
        <v>99.183673469387756</v>
      </c>
      <c r="J212" s="22">
        <f>IFERROR(VLOOKUP($A212,'RAW DATA'!$A$1:$AI$332,24,FALSE),0)</f>
        <v>449.334</v>
      </c>
      <c r="K212">
        <f>IFERROR(VLOOKUP($A212,'RAW DATA'!$A$1:$AI$332,28,FALSE)*VLOOKUP($A212,'RAW DATA'!$A$1:$AI$332,29,FALSE)*VLOOKUP($A212,'RAW DATA'!$A$1:$AI$332,30,FALSE)/1000, PI()*(VLOOKUP($A212,'RAW DATA'!$A$1:$AI$332,31,FALSE)/2)^2*VLOOKUP($A212,'RAW DATA'!$A$1:$AI$332,29,FALSE)/1000)</f>
        <v>0</v>
      </c>
      <c r="L212" t="e">
        <f t="shared" si="14"/>
        <v>#DIV/0!</v>
      </c>
      <c r="M212" s="22" t="str">
        <f>VLOOKUP($A212,'RAW DATA'!$A$1:$AI$332,33,FALSE)</f>
        <v>x</v>
      </c>
      <c r="N212" s="22">
        <f>VLOOKUP($A212,'RAW DATA'!$A$1:$AI$332,34,FALSE)</f>
        <v>0</v>
      </c>
      <c r="O212" s="22" t="str">
        <f t="shared" si="15"/>
        <v/>
      </c>
      <c r="P212" s="22">
        <f t="shared" si="16"/>
        <v>-1.8518518518518823E-3</v>
      </c>
    </row>
    <row r="213" spans="1:16" x14ac:dyDescent="0.25">
      <c r="A213" s="2" t="s">
        <v>658</v>
      </c>
      <c r="B213" t="str">
        <f>VLOOKUP($A213,'RAW DATA'!$A$1:$AI$332,6,FALSE)</f>
        <v>NMC, NCA, NMC/NCA</v>
      </c>
      <c r="C213">
        <f>IF(VLOOKUP($A213,'RAW DATA'!$A$1:$AI$332,14,FALSE)=0,NA(),(VLOOKUP($A213,'RAW DATA'!$A$1:$AI$332,14,FALSE)))</f>
        <v>423</v>
      </c>
      <c r="D213">
        <f>IF(VLOOKUP($A213,'RAW DATA'!$A$1:$AI$332,15,FALSE)=0,NA(),(VLOOKUP($A213,'RAW DATA'!$A$1:$AI$332,15,FALSE)))</f>
        <v>175</v>
      </c>
      <c r="E213">
        <f>IFERROR(VLOOKUP($A213,'RAW DATA'!$A$1:$AI$332,16,FALSE),0)</f>
        <v>4.8</v>
      </c>
      <c r="F213">
        <f>IFERROR(VLOOKUP($A213,'RAW DATA'!$A$1:$AI$332,17,FALSE),0)</f>
        <v>4.2</v>
      </c>
      <c r="G213">
        <f>IFERROR(VLOOKUP($A213,'RAW DATA'!$A$1:$AI$332,18,FALSE),0)</f>
        <v>3.75</v>
      </c>
      <c r="H213" s="22">
        <f>IFERROR(VLOOKUP($A213,'RAW DATA'!$A$1:$AI$332,23,FALSE),0)</f>
        <v>103</v>
      </c>
      <c r="I213" s="22">
        <f t="shared" si="17"/>
        <v>174.75728155339806</v>
      </c>
      <c r="J213" s="22">
        <f>IFERROR(VLOOKUP($A213,'RAW DATA'!$A$1:$AI$332,24,FALSE),0)</f>
        <v>42.5</v>
      </c>
      <c r="K213">
        <f>IFERROR(VLOOKUP($A213,'RAW DATA'!$A$1:$AI$332,28,FALSE)*VLOOKUP($A213,'RAW DATA'!$A$1:$AI$332,29,FALSE)*VLOOKUP($A213,'RAW DATA'!$A$1:$AI$332,30,FALSE)/1000, PI()*(VLOOKUP($A213,'RAW DATA'!$A$1:$AI$332,31,FALSE)/2)^2*VLOOKUP($A213,'RAW DATA'!$A$1:$AI$332,29,FALSE)/1000)</f>
        <v>57.648499999999999</v>
      </c>
      <c r="L213">
        <f t="shared" si="14"/>
        <v>312.23709203188287</v>
      </c>
      <c r="M213" s="22" t="str">
        <f>VLOOKUP($A213,'RAW DATA'!$A$1:$AI$332,33,FALSE)</f>
        <v>x</v>
      </c>
      <c r="N213" s="22">
        <f>VLOOKUP($A213,'RAW DATA'!$A$1:$AI$332,34,FALSE)</f>
        <v>0</v>
      </c>
      <c r="O213" s="22">
        <f t="shared" si="15"/>
        <v>0.35473975000000002</v>
      </c>
      <c r="P213" s="22">
        <f t="shared" si="16"/>
        <v>1.388888888888884E-3</v>
      </c>
    </row>
    <row r="214" spans="1:16" x14ac:dyDescent="0.25">
      <c r="A214" s="2" t="s">
        <v>647</v>
      </c>
      <c r="B214" t="str">
        <f>VLOOKUP($A214,'RAW DATA'!$A$1:$AI$332,6,FALSE)</f>
        <v>NMC, NCA, NMC/NCA</v>
      </c>
      <c r="C214">
        <f>IF(VLOOKUP($A214,'RAW DATA'!$A$1:$AI$332,14,FALSE)=0,NA(),(VLOOKUP($A214,'RAW DATA'!$A$1:$AI$332,14,FALSE)))</f>
        <v>335</v>
      </c>
      <c r="D214">
        <f>IF(VLOOKUP($A214,'RAW DATA'!$A$1:$AI$332,15,FALSE)=0,NA(),(VLOOKUP($A214,'RAW DATA'!$A$1:$AI$332,15,FALSE)))</f>
        <v>140</v>
      </c>
      <c r="E214">
        <f>IFERROR(VLOOKUP($A214,'RAW DATA'!$A$1:$AI$332,16,FALSE),0)</f>
        <v>4.8</v>
      </c>
      <c r="F214">
        <f>IFERROR(VLOOKUP($A214,'RAW DATA'!$A$1:$AI$332,17,FALSE),0)</f>
        <v>4.0999999999999996</v>
      </c>
      <c r="G214">
        <f>IFERROR(VLOOKUP($A214,'RAW DATA'!$A$1:$AI$332,18,FALSE),0)</f>
        <v>3.65</v>
      </c>
      <c r="H214" s="22">
        <f>IFERROR(VLOOKUP($A214,'RAW DATA'!$A$1:$AI$332,23,FALSE),0)</f>
        <v>124</v>
      </c>
      <c r="I214" s="22">
        <f t="shared" si="17"/>
        <v>141.29032258064515</v>
      </c>
      <c r="J214" s="22">
        <f>IFERROR(VLOOKUP($A214,'RAW DATA'!$A$1:$AI$332,24,FALSE),0)</f>
        <v>52</v>
      </c>
      <c r="K214">
        <f>IFERROR(VLOOKUP($A214,'RAW DATA'!$A$1:$AI$332,28,FALSE)*VLOOKUP($A214,'RAW DATA'!$A$1:$AI$332,29,FALSE)*VLOOKUP($A214,'RAW DATA'!$A$1:$AI$332,30,FALSE)/1000, PI()*(VLOOKUP($A214,'RAW DATA'!$A$1:$AI$332,31,FALSE)/2)^2*VLOOKUP($A214,'RAW DATA'!$A$1:$AI$332,29,FALSE)/1000)</f>
        <v>59.28</v>
      </c>
      <c r="L214">
        <f t="shared" si="14"/>
        <v>295.54655870445345</v>
      </c>
      <c r="M214" s="22" t="str">
        <f>VLOOKUP($A214,'RAW DATA'!$A$1:$AI$332,33,FALSE)</f>
        <v>x</v>
      </c>
      <c r="N214" s="22">
        <f>VLOOKUP($A214,'RAW DATA'!$A$1:$AI$332,34,FALSE)</f>
        <v>0</v>
      </c>
      <c r="O214" s="22">
        <f t="shared" si="15"/>
        <v>0.13349315068493151</v>
      </c>
      <c r="P214" s="22">
        <f t="shared" si="16"/>
        <v>-9.1324200913240894E-3</v>
      </c>
    </row>
    <row r="215" spans="1:16" x14ac:dyDescent="0.25">
      <c r="A215" s="2" t="s">
        <v>659</v>
      </c>
      <c r="B215" t="str">
        <f>VLOOKUP($A215,'RAW DATA'!$A$1:$AI$332,6,FALSE)</f>
        <v>NMC, NCA, NMC/NCA</v>
      </c>
      <c r="C215">
        <f>IF(VLOOKUP($A215,'RAW DATA'!$A$1:$AI$332,14,FALSE)=0,NA(),(VLOOKUP($A215,'RAW DATA'!$A$1:$AI$332,14,FALSE)))</f>
        <v>300</v>
      </c>
      <c r="D215">
        <f>IF(VLOOKUP($A215,'RAW DATA'!$A$1:$AI$332,15,FALSE)=0,NA(),(VLOOKUP($A215,'RAW DATA'!$A$1:$AI$332,15,FALSE)))</f>
        <v>150</v>
      </c>
      <c r="E215">
        <f>IFERROR(VLOOKUP($A215,'RAW DATA'!$A$1:$AI$332,16,FALSE),0)</f>
        <v>48</v>
      </c>
      <c r="F215">
        <f>IFERROR(VLOOKUP($A215,'RAW DATA'!$A$1:$AI$332,17,FALSE),0)</f>
        <v>4.0999999999999996</v>
      </c>
      <c r="G215">
        <f>IFERROR(VLOOKUP($A215,'RAW DATA'!$A$1:$AI$332,18,FALSE),0)</f>
        <v>3.6</v>
      </c>
      <c r="H215" s="22">
        <f>IFERROR(VLOOKUP($A215,'RAW DATA'!$A$1:$AI$332,23,FALSE),0)</f>
        <v>1150</v>
      </c>
      <c r="I215" s="22">
        <f t="shared" si="17"/>
        <v>150.2608695652174</v>
      </c>
      <c r="J215" s="22">
        <f>IFERROR(VLOOKUP($A215,'RAW DATA'!$A$1:$AI$332,24,FALSE),0)</f>
        <v>572.26499999999999</v>
      </c>
      <c r="K215">
        <f>IFERROR(VLOOKUP($A215,'RAW DATA'!$A$1:$AI$332,28,FALSE)*VLOOKUP($A215,'RAW DATA'!$A$1:$AI$332,29,FALSE)*VLOOKUP($A215,'RAW DATA'!$A$1:$AI$332,30,FALSE)/1000, PI()*(VLOOKUP($A215,'RAW DATA'!$A$1:$AI$332,31,FALSE)/2)^2*VLOOKUP($A215,'RAW DATA'!$A$1:$AI$332,29,FALSE)/1000)</f>
        <v>0</v>
      </c>
      <c r="L215" t="e">
        <f t="shared" si="14"/>
        <v>#DIV/0!</v>
      </c>
      <c r="M215" s="22" t="str">
        <f>VLOOKUP($A215,'RAW DATA'!$A$1:$AI$332,33,FALSE)</f>
        <v>x</v>
      </c>
      <c r="N215" s="22">
        <f>VLOOKUP($A215,'RAW DATA'!$A$1:$AI$332,34,FALSE)</f>
        <v>0</v>
      </c>
      <c r="O215" s="22" t="str">
        <f t="shared" si="15"/>
        <v/>
      </c>
      <c r="P215" s="22">
        <f t="shared" si="16"/>
        <v>-1.7361111111111605E-3</v>
      </c>
    </row>
    <row r="216" spans="1:16" x14ac:dyDescent="0.25">
      <c r="A216" s="2" t="s">
        <v>648</v>
      </c>
      <c r="B216" t="str">
        <f>VLOOKUP($A216,'RAW DATA'!$A$1:$AI$332,6,FALSE)</f>
        <v>LFP</v>
      </c>
      <c r="C216">
        <f>IF(VLOOKUP($A216,'RAW DATA'!$A$1:$AI$332,14,FALSE)=0,NA(),(VLOOKUP($A216,'RAW DATA'!$A$1:$AI$332,14,FALSE)))</f>
        <v>128</v>
      </c>
      <c r="D216">
        <f>IF(VLOOKUP($A216,'RAW DATA'!$A$1:$AI$332,15,FALSE)=0,NA(),(VLOOKUP($A216,'RAW DATA'!$A$1:$AI$332,15,FALSE)))</f>
        <v>54</v>
      </c>
      <c r="E216">
        <f>IFERROR(VLOOKUP($A216,'RAW DATA'!$A$1:$AI$332,16,FALSE),0)</f>
        <v>10</v>
      </c>
      <c r="F216">
        <f>IFERROR(VLOOKUP($A216,'RAW DATA'!$A$1:$AI$332,17,FALSE),0)</f>
        <v>3.65</v>
      </c>
      <c r="G216">
        <f>IFERROR(VLOOKUP($A216,'RAW DATA'!$A$1:$AI$332,18,FALSE),0)</f>
        <v>3.3</v>
      </c>
      <c r="H216" s="22">
        <f>IFERROR(VLOOKUP($A216,'RAW DATA'!$A$1:$AI$332,23,FALSE),0)</f>
        <v>600</v>
      </c>
      <c r="I216" s="22">
        <f t="shared" si="17"/>
        <v>55</v>
      </c>
      <c r="J216" s="22">
        <f>IFERROR(VLOOKUP($A216,'RAW DATA'!$A$1:$AI$332,24,FALSE),0)</f>
        <v>270</v>
      </c>
      <c r="K216">
        <f>IFERROR(VLOOKUP($A216,'RAW DATA'!$A$1:$AI$332,28,FALSE)*VLOOKUP($A216,'RAW DATA'!$A$1:$AI$332,29,FALSE)*VLOOKUP($A216,'RAW DATA'!$A$1:$AI$332,30,FALSE)/1000, PI()*(VLOOKUP($A216,'RAW DATA'!$A$1:$AI$332,31,FALSE)/2)^2*VLOOKUP($A216,'RAW DATA'!$A$1:$AI$332,29,FALSE)/1000)</f>
        <v>0</v>
      </c>
      <c r="L216" t="e">
        <f t="shared" si="14"/>
        <v>#DIV/0!</v>
      </c>
      <c r="M216" s="22" t="str">
        <f>VLOOKUP($A216,'RAW DATA'!$A$1:$AI$332,33,FALSE)</f>
        <v>x</v>
      </c>
      <c r="N216" s="22">
        <f>VLOOKUP($A216,'RAW DATA'!$A$1:$AI$332,34,FALSE)</f>
        <v>0</v>
      </c>
      <c r="O216" s="22" t="str">
        <f t="shared" si="15"/>
        <v/>
      </c>
      <c r="P216" s="22">
        <f t="shared" si="16"/>
        <v>-1.8181818181818188E-2</v>
      </c>
    </row>
    <row r="217" spans="1:16" x14ac:dyDescent="0.25">
      <c r="A217" s="2" t="s">
        <v>649</v>
      </c>
      <c r="B217" t="str">
        <f>VLOOKUP($A217,'RAW DATA'!$A$1:$AI$332,6,FALSE)</f>
        <v>LFP</v>
      </c>
      <c r="C217">
        <f>IF(VLOOKUP($A217,'RAW DATA'!$A$1:$AI$332,14,FALSE)=0,NA(),(VLOOKUP($A217,'RAW DATA'!$A$1:$AI$332,14,FALSE)))</f>
        <v>189</v>
      </c>
      <c r="D217">
        <f>IF(VLOOKUP($A217,'RAW DATA'!$A$1:$AI$332,15,FALSE)=0,NA(),(VLOOKUP($A217,'RAW DATA'!$A$1:$AI$332,15,FALSE)))</f>
        <v>89</v>
      </c>
      <c r="E217">
        <f>IFERROR(VLOOKUP($A217,'RAW DATA'!$A$1:$AI$332,16,FALSE),0)</f>
        <v>25</v>
      </c>
      <c r="F217">
        <f>IFERROR(VLOOKUP($A217,'RAW DATA'!$A$1:$AI$332,17,FALSE),0)</f>
        <v>3.65</v>
      </c>
      <c r="G217">
        <f>IFERROR(VLOOKUP($A217,'RAW DATA'!$A$1:$AI$332,18,FALSE),0)</f>
        <v>3.3</v>
      </c>
      <c r="H217" s="22">
        <f>IFERROR(VLOOKUP($A217,'RAW DATA'!$A$1:$AI$332,23,FALSE),0)</f>
        <v>940</v>
      </c>
      <c r="I217" s="22">
        <f t="shared" si="17"/>
        <v>87.765957446808514</v>
      </c>
      <c r="J217" s="22">
        <f>IFERROR(VLOOKUP($A217,'RAW DATA'!$A$1:$AI$332,24,FALSE),0)</f>
        <v>451.34010000000001</v>
      </c>
      <c r="K217">
        <f>IFERROR(VLOOKUP($A217,'RAW DATA'!$A$1:$AI$332,28,FALSE)*VLOOKUP($A217,'RAW DATA'!$A$1:$AI$332,29,FALSE)*VLOOKUP($A217,'RAW DATA'!$A$1:$AI$332,30,FALSE)/1000, PI()*(VLOOKUP($A217,'RAW DATA'!$A$1:$AI$332,31,FALSE)/2)^2*VLOOKUP($A217,'RAW DATA'!$A$1:$AI$332,29,FALSE)/1000)</f>
        <v>0</v>
      </c>
      <c r="L217" t="e">
        <f t="shared" si="14"/>
        <v>#DIV/0!</v>
      </c>
      <c r="M217" s="22" t="str">
        <f>VLOOKUP($A217,'RAW DATA'!$A$1:$AI$332,33,FALSE)</f>
        <v>x</v>
      </c>
      <c r="N217" s="22">
        <f>VLOOKUP($A217,'RAW DATA'!$A$1:$AI$332,34,FALSE)</f>
        <v>0</v>
      </c>
      <c r="O217" s="22" t="str">
        <f t="shared" si="15"/>
        <v/>
      </c>
      <c r="P217" s="22">
        <f t="shared" si="16"/>
        <v>1.4060606060606107E-2</v>
      </c>
    </row>
    <row r="218" spans="1:16" x14ac:dyDescent="0.25">
      <c r="A218" s="2" t="s">
        <v>497</v>
      </c>
      <c r="B218" t="str">
        <f>VLOOKUP($A218,'RAW DATA'!$A$1:$AI$332,6,FALSE)</f>
        <v>ambigious - LCO</v>
      </c>
      <c r="C218" t="e">
        <f>IF(VLOOKUP($A218,'RAW DATA'!$A$1:$AI$332,14,FALSE)=0,NA(),(VLOOKUP($A218,'RAW DATA'!$A$1:$AI$332,14,FALSE)))</f>
        <v>#N/A</v>
      </c>
      <c r="D218" t="e">
        <f>IF(VLOOKUP($A218,'RAW DATA'!$A$1:$AI$332,15,FALSE)=0,NA(),(VLOOKUP($A218,'RAW DATA'!$A$1:$AI$332,15,FALSE)))</f>
        <v>#N/A</v>
      </c>
      <c r="E218">
        <f>IFERROR(VLOOKUP($A218,'RAW DATA'!$A$1:$AI$332,16,FALSE),0)</f>
        <v>3.8</v>
      </c>
      <c r="F218">
        <f>IFERROR(VLOOKUP($A218,'RAW DATA'!$A$1:$AI$332,17,FALSE),0)</f>
        <v>4.2</v>
      </c>
      <c r="G218">
        <f>IFERROR(VLOOKUP($A218,'RAW DATA'!$A$1:$AI$332,18,FALSE),0)</f>
        <v>3.7</v>
      </c>
      <c r="H218" s="22">
        <f>IFERROR(VLOOKUP($A218,'RAW DATA'!$A$1:$AI$332,23,FALSE),0)</f>
        <v>82</v>
      </c>
      <c r="I218" s="22">
        <f t="shared" si="17"/>
        <v>171.46341463414635</v>
      </c>
      <c r="J218" s="22">
        <f>IFERROR(VLOOKUP($A218,'RAW DATA'!$A$1:$AI$332,24,FALSE),0)</f>
        <v>39.487499999999997</v>
      </c>
      <c r="K218">
        <f>IFERROR(VLOOKUP($A218,'RAW DATA'!$A$1:$AI$332,28,FALSE)*VLOOKUP($A218,'RAW DATA'!$A$1:$AI$332,29,FALSE)*VLOOKUP($A218,'RAW DATA'!$A$1:$AI$332,30,FALSE)/1000, PI()*(VLOOKUP($A218,'RAW DATA'!$A$1:$AI$332,31,FALSE)/2)^2*VLOOKUP($A218,'RAW DATA'!$A$1:$AI$332,29,FALSE)/1000)</f>
        <v>39.487499999999997</v>
      </c>
      <c r="L218">
        <f t="shared" si="14"/>
        <v>356.06204495093391</v>
      </c>
      <c r="M218" s="22" t="str">
        <f>VLOOKUP($A218,'RAW DATA'!$A$1:$AI$332,33,FALSE)</f>
        <v>x</v>
      </c>
      <c r="N218" s="22">
        <f>VLOOKUP($A218,'RAW DATA'!$A$1:$AI$332,34,FALSE)</f>
        <v>0</v>
      </c>
      <c r="O218" s="22" t="str">
        <f t="shared" si="15"/>
        <v/>
      </c>
      <c r="P218" s="22" t="str">
        <f t="shared" si="16"/>
        <v/>
      </c>
    </row>
    <row r="219" spans="1:16" x14ac:dyDescent="0.25">
      <c r="A219" s="2" t="s">
        <v>498</v>
      </c>
      <c r="B219" t="str">
        <f>VLOOKUP($A219,'RAW DATA'!$A$1:$AI$332,6,FALSE)</f>
        <v>ambigious - LCO</v>
      </c>
      <c r="C219" t="e">
        <f>IF(VLOOKUP($A219,'RAW DATA'!$A$1:$AI$332,14,FALSE)=0,NA(),(VLOOKUP($A219,'RAW DATA'!$A$1:$AI$332,14,FALSE)))</f>
        <v>#N/A</v>
      </c>
      <c r="D219" t="e">
        <f>IF(VLOOKUP($A219,'RAW DATA'!$A$1:$AI$332,15,FALSE)=0,NA(),(VLOOKUP($A219,'RAW DATA'!$A$1:$AI$332,15,FALSE)))</f>
        <v>#N/A</v>
      </c>
      <c r="E219">
        <f>IFERROR(VLOOKUP($A219,'RAW DATA'!$A$1:$AI$332,16,FALSE),0)</f>
        <v>5.6</v>
      </c>
      <c r="F219">
        <f>IFERROR(VLOOKUP($A219,'RAW DATA'!$A$1:$AI$332,17,FALSE),0)</f>
        <v>4.2</v>
      </c>
      <c r="G219">
        <f>IFERROR(VLOOKUP($A219,'RAW DATA'!$A$1:$AI$332,18,FALSE),0)</f>
        <v>3.7</v>
      </c>
      <c r="H219" s="22">
        <f>IFERROR(VLOOKUP($A219,'RAW DATA'!$A$1:$AI$332,23,FALSE),0)</f>
        <v>105</v>
      </c>
      <c r="I219" s="22">
        <f t="shared" si="17"/>
        <v>197.33333333333334</v>
      </c>
      <c r="J219" s="22">
        <f>IFERROR(VLOOKUP($A219,'RAW DATA'!$A$1:$AI$332,24,FALSE),0)</f>
        <v>51.637500000000003</v>
      </c>
      <c r="K219">
        <f>IFERROR(VLOOKUP($A219,'RAW DATA'!$A$1:$AI$332,28,FALSE)*VLOOKUP($A219,'RAW DATA'!$A$1:$AI$332,29,FALSE)*VLOOKUP($A219,'RAW DATA'!$A$1:$AI$332,30,FALSE)/1000, PI()*(VLOOKUP($A219,'RAW DATA'!$A$1:$AI$332,31,FALSE)/2)^2*VLOOKUP($A219,'RAW DATA'!$A$1:$AI$332,29,FALSE)/1000)</f>
        <v>51.637500000000003</v>
      </c>
      <c r="L219">
        <f t="shared" si="14"/>
        <v>401.25877511498425</v>
      </c>
      <c r="M219" s="22" t="str">
        <f>VLOOKUP($A219,'RAW DATA'!$A$1:$AI$332,33,FALSE)</f>
        <v>x</v>
      </c>
      <c r="N219" s="22">
        <f>VLOOKUP($A219,'RAW DATA'!$A$1:$AI$332,34,FALSE)</f>
        <v>0</v>
      </c>
      <c r="O219" s="22" t="str">
        <f t="shared" si="15"/>
        <v/>
      </c>
      <c r="P219" s="22" t="str">
        <f t="shared" si="16"/>
        <v/>
      </c>
    </row>
    <row r="220" spans="1:16" x14ac:dyDescent="0.25">
      <c r="A220" s="2" t="s">
        <v>499</v>
      </c>
      <c r="B220" t="str">
        <f>VLOOKUP($A220,'RAW DATA'!$A$1:$AI$332,6,FALSE)</f>
        <v>ambigious - LCO</v>
      </c>
      <c r="C220" t="e">
        <f>IF(VLOOKUP($A220,'RAW DATA'!$A$1:$AI$332,14,FALSE)=0,NA(),(VLOOKUP($A220,'RAW DATA'!$A$1:$AI$332,14,FALSE)))</f>
        <v>#N/A</v>
      </c>
      <c r="D220" t="e">
        <f>IF(VLOOKUP($A220,'RAW DATA'!$A$1:$AI$332,15,FALSE)=0,NA(),(VLOOKUP($A220,'RAW DATA'!$A$1:$AI$332,15,FALSE)))</f>
        <v>#N/A</v>
      </c>
      <c r="E220">
        <f>IFERROR(VLOOKUP($A220,'RAW DATA'!$A$1:$AI$332,16,FALSE),0)</f>
        <v>5.6</v>
      </c>
      <c r="F220">
        <f>IFERROR(VLOOKUP($A220,'RAW DATA'!$A$1:$AI$332,17,FALSE),0)</f>
        <v>4.2</v>
      </c>
      <c r="G220">
        <f>IFERROR(VLOOKUP($A220,'RAW DATA'!$A$1:$AI$332,18,FALSE),0)</f>
        <v>3.7</v>
      </c>
      <c r="H220" s="22">
        <f>IFERROR(VLOOKUP($A220,'RAW DATA'!$A$1:$AI$332,23,FALSE),0)</f>
        <v>105</v>
      </c>
      <c r="I220" s="22">
        <f t="shared" si="17"/>
        <v>197.33333333333334</v>
      </c>
      <c r="J220" s="22">
        <f>IFERROR(VLOOKUP($A220,'RAW DATA'!$A$1:$AI$332,24,FALSE),0)</f>
        <v>51.637500000000003</v>
      </c>
      <c r="K220">
        <f>IFERROR(VLOOKUP($A220,'RAW DATA'!$A$1:$AI$332,28,FALSE)*VLOOKUP($A220,'RAW DATA'!$A$1:$AI$332,29,FALSE)*VLOOKUP($A220,'RAW DATA'!$A$1:$AI$332,30,FALSE)/1000, PI()*(VLOOKUP($A220,'RAW DATA'!$A$1:$AI$332,31,FALSE)/2)^2*VLOOKUP($A220,'RAW DATA'!$A$1:$AI$332,29,FALSE)/1000)</f>
        <v>51.637500000000003</v>
      </c>
      <c r="L220">
        <f t="shared" si="14"/>
        <v>401.25877511498425</v>
      </c>
      <c r="M220" s="22" t="str">
        <f>VLOOKUP($A220,'RAW DATA'!$A$1:$AI$332,33,FALSE)</f>
        <v>x</v>
      </c>
      <c r="N220" s="22">
        <f>VLOOKUP($A220,'RAW DATA'!$A$1:$AI$332,34,FALSE)</f>
        <v>0</v>
      </c>
      <c r="O220" s="22" t="str">
        <f t="shared" si="15"/>
        <v/>
      </c>
      <c r="P220" s="22" t="str">
        <f t="shared" si="16"/>
        <v/>
      </c>
    </row>
    <row r="221" spans="1:16" x14ac:dyDescent="0.25">
      <c r="A221" s="2" t="s">
        <v>500</v>
      </c>
      <c r="B221" t="str">
        <f>VLOOKUP($A221,'RAW DATA'!$A$1:$AI$332,6,FALSE)</f>
        <v>ambigious - LCO</v>
      </c>
      <c r="C221" t="e">
        <f>IF(VLOOKUP($A221,'RAW DATA'!$A$1:$AI$332,14,FALSE)=0,NA(),(VLOOKUP($A221,'RAW DATA'!$A$1:$AI$332,14,FALSE)))</f>
        <v>#N/A</v>
      </c>
      <c r="D221" t="e">
        <f>IF(VLOOKUP($A221,'RAW DATA'!$A$1:$AI$332,15,FALSE)=0,NA(),(VLOOKUP($A221,'RAW DATA'!$A$1:$AI$332,15,FALSE)))</f>
        <v>#N/A</v>
      </c>
      <c r="E221">
        <f>IFERROR(VLOOKUP($A221,'RAW DATA'!$A$1:$AI$332,16,FALSE),0)</f>
        <v>5.6</v>
      </c>
      <c r="F221">
        <f>IFERROR(VLOOKUP($A221,'RAW DATA'!$A$1:$AI$332,17,FALSE),0)</f>
        <v>4.2</v>
      </c>
      <c r="G221">
        <f>IFERROR(VLOOKUP($A221,'RAW DATA'!$A$1:$AI$332,18,FALSE),0)</f>
        <v>3.7</v>
      </c>
      <c r="H221" s="22">
        <f>IFERROR(VLOOKUP($A221,'RAW DATA'!$A$1:$AI$332,23,FALSE),0)</f>
        <v>112</v>
      </c>
      <c r="I221" s="22">
        <f t="shared" si="17"/>
        <v>185</v>
      </c>
      <c r="J221" s="22">
        <f>IFERROR(VLOOKUP($A221,'RAW DATA'!$A$1:$AI$332,24,FALSE),0)</f>
        <v>51.792000000000002</v>
      </c>
      <c r="K221">
        <f>IFERROR(VLOOKUP($A221,'RAW DATA'!$A$1:$AI$332,28,FALSE)*VLOOKUP($A221,'RAW DATA'!$A$1:$AI$332,29,FALSE)*VLOOKUP($A221,'RAW DATA'!$A$1:$AI$332,30,FALSE)/1000, PI()*(VLOOKUP($A221,'RAW DATA'!$A$1:$AI$332,31,FALSE)/2)^2*VLOOKUP($A221,'RAW DATA'!$A$1:$AI$332,29,FALSE)/1000)</f>
        <v>51.792000000000002</v>
      </c>
      <c r="L221">
        <f t="shared" si="14"/>
        <v>400.06178560395421</v>
      </c>
      <c r="M221" s="22" t="str">
        <f>VLOOKUP($A221,'RAW DATA'!$A$1:$AI$332,33,FALSE)</f>
        <v>x</v>
      </c>
      <c r="N221" s="22">
        <f>VLOOKUP($A221,'RAW DATA'!$A$1:$AI$332,34,FALSE)</f>
        <v>0</v>
      </c>
      <c r="O221" s="22" t="str">
        <f t="shared" si="15"/>
        <v/>
      </c>
      <c r="P221" s="22" t="str">
        <f t="shared" si="16"/>
        <v/>
      </c>
    </row>
    <row r="222" spans="1:16" x14ac:dyDescent="0.25">
      <c r="A222" s="2" t="s">
        <v>501</v>
      </c>
      <c r="B222" t="str">
        <f>VLOOKUP($A222,'RAW DATA'!$A$1:$AI$332,6,FALSE)</f>
        <v>ambigious - LCO</v>
      </c>
      <c r="C222" t="e">
        <f>IF(VLOOKUP($A222,'RAW DATA'!$A$1:$AI$332,14,FALSE)=0,NA(),(VLOOKUP($A222,'RAW DATA'!$A$1:$AI$332,14,FALSE)))</f>
        <v>#N/A</v>
      </c>
      <c r="D222" t="e">
        <f>IF(VLOOKUP($A222,'RAW DATA'!$A$1:$AI$332,15,FALSE)=0,NA(),(VLOOKUP($A222,'RAW DATA'!$A$1:$AI$332,15,FALSE)))</f>
        <v>#N/A</v>
      </c>
      <c r="E222">
        <f>IFERROR(VLOOKUP($A222,'RAW DATA'!$A$1:$AI$332,16,FALSE),0)</f>
        <v>5.6</v>
      </c>
      <c r="F222">
        <f>IFERROR(VLOOKUP($A222,'RAW DATA'!$A$1:$AI$332,17,FALSE),0)</f>
        <v>4.2</v>
      </c>
      <c r="G222">
        <f>IFERROR(VLOOKUP($A222,'RAW DATA'!$A$1:$AI$332,18,FALSE),0)</f>
        <v>3.7</v>
      </c>
      <c r="H222" s="22">
        <f>IFERROR(VLOOKUP($A222,'RAW DATA'!$A$1:$AI$332,23,FALSE),0)</f>
        <v>112</v>
      </c>
      <c r="I222" s="22">
        <f t="shared" si="17"/>
        <v>185</v>
      </c>
      <c r="J222" s="22">
        <f>IFERROR(VLOOKUP($A222,'RAW DATA'!$A$1:$AI$332,24,FALSE),0)</f>
        <v>51.792000000000002</v>
      </c>
      <c r="K222">
        <f>IFERROR(VLOOKUP($A222,'RAW DATA'!$A$1:$AI$332,28,FALSE)*VLOOKUP($A222,'RAW DATA'!$A$1:$AI$332,29,FALSE)*VLOOKUP($A222,'RAW DATA'!$A$1:$AI$332,30,FALSE)/1000, PI()*(VLOOKUP($A222,'RAW DATA'!$A$1:$AI$332,31,FALSE)/2)^2*VLOOKUP($A222,'RAW DATA'!$A$1:$AI$332,29,FALSE)/1000)</f>
        <v>51.792000000000002</v>
      </c>
      <c r="L222">
        <f t="shared" si="14"/>
        <v>400.06178560395421</v>
      </c>
      <c r="M222" s="22" t="str">
        <f>VLOOKUP($A222,'RAW DATA'!$A$1:$AI$332,33,FALSE)</f>
        <v>x</v>
      </c>
      <c r="N222" s="22">
        <f>VLOOKUP($A222,'RAW DATA'!$A$1:$AI$332,34,FALSE)</f>
        <v>0</v>
      </c>
      <c r="O222" s="22" t="str">
        <f t="shared" si="15"/>
        <v/>
      </c>
      <c r="P222" s="22" t="str">
        <f t="shared" si="16"/>
        <v/>
      </c>
    </row>
    <row r="223" spans="1:16" x14ac:dyDescent="0.25">
      <c r="A223" s="2" t="s">
        <v>502</v>
      </c>
      <c r="B223" t="str">
        <f>VLOOKUP($A223,'RAW DATA'!$A$1:$AI$332,6,FALSE)</f>
        <v>ambigious - LCO</v>
      </c>
      <c r="C223" t="e">
        <f>IF(VLOOKUP($A223,'RAW DATA'!$A$1:$AI$332,14,FALSE)=0,NA(),(VLOOKUP($A223,'RAW DATA'!$A$1:$AI$332,14,FALSE)))</f>
        <v>#N/A</v>
      </c>
      <c r="D223" t="e">
        <f>IF(VLOOKUP($A223,'RAW DATA'!$A$1:$AI$332,15,FALSE)=0,NA(),(VLOOKUP($A223,'RAW DATA'!$A$1:$AI$332,15,FALSE)))</f>
        <v>#N/A</v>
      </c>
      <c r="E223">
        <f>IFERROR(VLOOKUP($A223,'RAW DATA'!$A$1:$AI$332,16,FALSE),0)</f>
        <v>5.2</v>
      </c>
      <c r="F223">
        <f>IFERROR(VLOOKUP($A223,'RAW DATA'!$A$1:$AI$332,17,FALSE),0)</f>
        <v>4.2</v>
      </c>
      <c r="G223">
        <f>IFERROR(VLOOKUP($A223,'RAW DATA'!$A$1:$AI$332,18,FALSE),0)</f>
        <v>3.7</v>
      </c>
      <c r="H223" s="22">
        <f>IFERROR(VLOOKUP($A223,'RAW DATA'!$A$1:$AI$332,23,FALSE),0)</f>
        <v>110</v>
      </c>
      <c r="I223" s="22">
        <f t="shared" si="17"/>
        <v>174.90909090909093</v>
      </c>
      <c r="J223" s="22">
        <f>IFERROR(VLOOKUP($A223,'RAW DATA'!$A$1:$AI$332,24,FALSE),0)</f>
        <v>54.182400000000001</v>
      </c>
      <c r="K223">
        <f>IFERROR(VLOOKUP($A223,'RAW DATA'!$A$1:$AI$332,28,FALSE)*VLOOKUP($A223,'RAW DATA'!$A$1:$AI$332,29,FALSE)*VLOOKUP($A223,'RAW DATA'!$A$1:$AI$332,30,FALSE)/1000, PI()*(VLOOKUP($A223,'RAW DATA'!$A$1:$AI$332,31,FALSE)/2)^2*VLOOKUP($A223,'RAW DATA'!$A$1:$AI$332,29,FALSE)/1000)</f>
        <v>54.182399999999994</v>
      </c>
      <c r="L223">
        <f t="shared" si="14"/>
        <v>355.09685802031663</v>
      </c>
      <c r="M223" s="22" t="str">
        <f>VLOOKUP($A223,'RAW DATA'!$A$1:$AI$332,33,FALSE)</f>
        <v>x</v>
      </c>
      <c r="N223" s="22">
        <f>VLOOKUP($A223,'RAW DATA'!$A$1:$AI$332,34,FALSE)</f>
        <v>0</v>
      </c>
      <c r="O223" s="22" t="str">
        <f t="shared" si="15"/>
        <v/>
      </c>
      <c r="P223" s="22" t="str">
        <f t="shared" si="16"/>
        <v/>
      </c>
    </row>
    <row r="224" spans="1:16" x14ac:dyDescent="0.25">
      <c r="A224" s="2" t="s">
        <v>503</v>
      </c>
      <c r="B224" t="str">
        <f>VLOOKUP($A224,'RAW DATA'!$A$1:$AI$332,6,FALSE)</f>
        <v>ambigious - LCO</v>
      </c>
      <c r="C224" t="e">
        <f>IF(VLOOKUP($A224,'RAW DATA'!$A$1:$AI$332,14,FALSE)=0,NA(),(VLOOKUP($A224,'RAW DATA'!$A$1:$AI$332,14,FALSE)))</f>
        <v>#N/A</v>
      </c>
      <c r="D224" t="e">
        <f>IF(VLOOKUP($A224,'RAW DATA'!$A$1:$AI$332,15,FALSE)=0,NA(),(VLOOKUP($A224,'RAW DATA'!$A$1:$AI$332,15,FALSE)))</f>
        <v>#N/A</v>
      </c>
      <c r="E224">
        <f>IFERROR(VLOOKUP($A224,'RAW DATA'!$A$1:$AI$332,16,FALSE),0)</f>
        <v>5.2</v>
      </c>
      <c r="F224">
        <f>IFERROR(VLOOKUP($A224,'RAW DATA'!$A$1:$AI$332,17,FALSE),0)</f>
        <v>4.2</v>
      </c>
      <c r="G224">
        <f>IFERROR(VLOOKUP($A224,'RAW DATA'!$A$1:$AI$332,18,FALSE),0)</f>
        <v>3.7</v>
      </c>
      <c r="H224" s="22">
        <f>IFERROR(VLOOKUP($A224,'RAW DATA'!$A$1:$AI$332,23,FALSE),0)</f>
        <v>110</v>
      </c>
      <c r="I224" s="22">
        <f t="shared" si="17"/>
        <v>174.90909090909093</v>
      </c>
      <c r="J224" s="22">
        <f>IFERROR(VLOOKUP($A224,'RAW DATA'!$A$1:$AI$332,24,FALSE),0)</f>
        <v>54.182400000000001</v>
      </c>
      <c r="K224">
        <f>IFERROR(VLOOKUP($A224,'RAW DATA'!$A$1:$AI$332,28,FALSE)*VLOOKUP($A224,'RAW DATA'!$A$1:$AI$332,29,FALSE)*VLOOKUP($A224,'RAW DATA'!$A$1:$AI$332,30,FALSE)/1000, PI()*(VLOOKUP($A224,'RAW DATA'!$A$1:$AI$332,31,FALSE)/2)^2*VLOOKUP($A224,'RAW DATA'!$A$1:$AI$332,29,FALSE)/1000)</f>
        <v>54.182399999999994</v>
      </c>
      <c r="L224">
        <f t="shared" si="14"/>
        <v>355.09685802031663</v>
      </c>
      <c r="M224" s="22" t="str">
        <f>VLOOKUP($A224,'RAW DATA'!$A$1:$AI$332,33,FALSE)</f>
        <v>x</v>
      </c>
      <c r="N224" s="22">
        <f>VLOOKUP($A224,'RAW DATA'!$A$1:$AI$332,34,FALSE)</f>
        <v>0</v>
      </c>
      <c r="O224" s="22" t="str">
        <f t="shared" si="15"/>
        <v/>
      </c>
      <c r="P224" s="22" t="str">
        <f t="shared" si="16"/>
        <v/>
      </c>
    </row>
    <row r="225" spans="1:16" x14ac:dyDescent="0.25">
      <c r="A225" s="2" t="s">
        <v>504</v>
      </c>
      <c r="B225" t="str">
        <f>VLOOKUP($A225,'RAW DATA'!$A$1:$AI$332,6,FALSE)</f>
        <v>ambigious - LCO</v>
      </c>
      <c r="C225" t="e">
        <f>IF(VLOOKUP($A225,'RAW DATA'!$A$1:$AI$332,14,FALSE)=0,NA(),(VLOOKUP($A225,'RAW DATA'!$A$1:$AI$332,14,FALSE)))</f>
        <v>#N/A</v>
      </c>
      <c r="D225" t="e">
        <f>IF(VLOOKUP($A225,'RAW DATA'!$A$1:$AI$332,15,FALSE)=0,NA(),(VLOOKUP($A225,'RAW DATA'!$A$1:$AI$332,15,FALSE)))</f>
        <v>#N/A</v>
      </c>
      <c r="E225">
        <f>IFERROR(VLOOKUP($A225,'RAW DATA'!$A$1:$AI$332,16,FALSE),0)</f>
        <v>6.2</v>
      </c>
      <c r="F225">
        <f>IFERROR(VLOOKUP($A225,'RAW DATA'!$A$1:$AI$332,17,FALSE),0)</f>
        <v>4.2</v>
      </c>
      <c r="G225">
        <f>IFERROR(VLOOKUP($A225,'RAW DATA'!$A$1:$AI$332,18,FALSE),0)</f>
        <v>3.7</v>
      </c>
      <c r="H225" s="22">
        <f>IFERROR(VLOOKUP($A225,'RAW DATA'!$A$1:$AI$332,23,FALSE),0)</f>
        <v>124.5</v>
      </c>
      <c r="I225" s="22">
        <f t="shared" si="17"/>
        <v>184.2570281124498</v>
      </c>
      <c r="J225" s="22">
        <f>IFERROR(VLOOKUP($A225,'RAW DATA'!$A$1:$AI$332,24,FALSE),0)</f>
        <v>59.76</v>
      </c>
      <c r="K225">
        <f>IFERROR(VLOOKUP($A225,'RAW DATA'!$A$1:$AI$332,28,FALSE)*VLOOKUP($A225,'RAW DATA'!$A$1:$AI$332,29,FALSE)*VLOOKUP($A225,'RAW DATA'!$A$1:$AI$332,30,FALSE)/1000, PI()*(VLOOKUP($A225,'RAW DATA'!$A$1:$AI$332,31,FALSE)/2)^2*VLOOKUP($A225,'RAW DATA'!$A$1:$AI$332,29,FALSE)/1000)</f>
        <v>59.76</v>
      </c>
      <c r="L225">
        <f t="shared" si="14"/>
        <v>383.86880856760376</v>
      </c>
      <c r="M225" s="22" t="str">
        <f>VLOOKUP($A225,'RAW DATA'!$A$1:$AI$332,33,FALSE)</f>
        <v>x</v>
      </c>
      <c r="N225" s="22">
        <f>VLOOKUP($A225,'RAW DATA'!$A$1:$AI$332,34,FALSE)</f>
        <v>0</v>
      </c>
      <c r="O225" s="22" t="str">
        <f t="shared" si="15"/>
        <v/>
      </c>
      <c r="P225" s="22" t="str">
        <f t="shared" si="16"/>
        <v/>
      </c>
    </row>
    <row r="226" spans="1:16" x14ac:dyDescent="0.25">
      <c r="A226" s="2" t="s">
        <v>505</v>
      </c>
      <c r="B226" t="str">
        <f>VLOOKUP($A226,'RAW DATA'!$A$1:$AI$332,6,FALSE)</f>
        <v>ambigious - LCO</v>
      </c>
      <c r="C226" t="e">
        <f>IF(VLOOKUP($A226,'RAW DATA'!$A$1:$AI$332,14,FALSE)=0,NA(),(VLOOKUP($A226,'RAW DATA'!$A$1:$AI$332,14,FALSE)))</f>
        <v>#N/A</v>
      </c>
      <c r="D226" t="e">
        <f>IF(VLOOKUP($A226,'RAW DATA'!$A$1:$AI$332,15,FALSE)=0,NA(),(VLOOKUP($A226,'RAW DATA'!$A$1:$AI$332,15,FALSE)))</f>
        <v>#N/A</v>
      </c>
      <c r="E226">
        <f>IFERROR(VLOOKUP($A226,'RAW DATA'!$A$1:$AI$332,16,FALSE),0)</f>
        <v>6.2</v>
      </c>
      <c r="F226">
        <f>IFERROR(VLOOKUP($A226,'RAW DATA'!$A$1:$AI$332,17,FALSE),0)</f>
        <v>4.2</v>
      </c>
      <c r="G226">
        <f>IFERROR(VLOOKUP($A226,'RAW DATA'!$A$1:$AI$332,18,FALSE),0)</f>
        <v>3.7</v>
      </c>
      <c r="H226" s="22">
        <f>IFERROR(VLOOKUP($A226,'RAW DATA'!$A$1:$AI$332,23,FALSE),0)</f>
        <v>124.5</v>
      </c>
      <c r="I226" s="22">
        <f t="shared" si="17"/>
        <v>184.2570281124498</v>
      </c>
      <c r="J226" s="22">
        <f>IFERROR(VLOOKUP($A226,'RAW DATA'!$A$1:$AI$332,24,FALSE),0)</f>
        <v>59.76</v>
      </c>
      <c r="K226">
        <f>IFERROR(VLOOKUP($A226,'RAW DATA'!$A$1:$AI$332,28,FALSE)*VLOOKUP($A226,'RAW DATA'!$A$1:$AI$332,29,FALSE)*VLOOKUP($A226,'RAW DATA'!$A$1:$AI$332,30,FALSE)/1000, PI()*(VLOOKUP($A226,'RAW DATA'!$A$1:$AI$332,31,FALSE)/2)^2*VLOOKUP($A226,'RAW DATA'!$A$1:$AI$332,29,FALSE)/1000)</f>
        <v>59.76</v>
      </c>
      <c r="L226">
        <f t="shared" si="14"/>
        <v>383.86880856760376</v>
      </c>
      <c r="M226" s="22" t="str">
        <f>VLOOKUP($A226,'RAW DATA'!$A$1:$AI$332,33,FALSE)</f>
        <v>x</v>
      </c>
      <c r="N226" s="22">
        <f>VLOOKUP($A226,'RAW DATA'!$A$1:$AI$332,34,FALSE)</f>
        <v>0</v>
      </c>
      <c r="O226" s="22" t="str">
        <f t="shared" si="15"/>
        <v/>
      </c>
      <c r="P226" s="22" t="str">
        <f t="shared" si="16"/>
        <v/>
      </c>
    </row>
    <row r="227" spans="1:16" x14ac:dyDescent="0.25">
      <c r="A227" s="2" t="s">
        <v>506</v>
      </c>
      <c r="B227" t="str">
        <f>VLOOKUP($A227,'RAW DATA'!$A$1:$AI$332,6,FALSE)</f>
        <v>ambigious - LCO</v>
      </c>
      <c r="C227" t="e">
        <f>IF(VLOOKUP($A227,'RAW DATA'!$A$1:$AI$332,14,FALSE)=0,NA(),(VLOOKUP($A227,'RAW DATA'!$A$1:$AI$332,14,FALSE)))</f>
        <v>#N/A</v>
      </c>
      <c r="D227" t="e">
        <f>IF(VLOOKUP($A227,'RAW DATA'!$A$1:$AI$332,15,FALSE)=0,NA(),(VLOOKUP($A227,'RAW DATA'!$A$1:$AI$332,15,FALSE)))</f>
        <v>#N/A</v>
      </c>
      <c r="E227">
        <f>IFERROR(VLOOKUP($A227,'RAW DATA'!$A$1:$AI$332,16,FALSE),0)</f>
        <v>3.9</v>
      </c>
      <c r="F227">
        <f>IFERROR(VLOOKUP($A227,'RAW DATA'!$A$1:$AI$332,17,FALSE),0)</f>
        <v>4.2</v>
      </c>
      <c r="G227">
        <f>IFERROR(VLOOKUP($A227,'RAW DATA'!$A$1:$AI$332,18,FALSE),0)</f>
        <v>3.7</v>
      </c>
      <c r="H227" s="22">
        <f>IFERROR(VLOOKUP($A227,'RAW DATA'!$A$1:$AI$332,23,FALSE),0)</f>
        <v>78</v>
      </c>
      <c r="I227" s="22">
        <f t="shared" si="17"/>
        <v>185</v>
      </c>
      <c r="J227" s="22">
        <f>IFERROR(VLOOKUP($A227,'RAW DATA'!$A$1:$AI$332,24,FALSE),0)</f>
        <v>36.125</v>
      </c>
      <c r="K227">
        <f>IFERROR(VLOOKUP($A227,'RAW DATA'!$A$1:$AI$332,28,FALSE)*VLOOKUP($A227,'RAW DATA'!$A$1:$AI$332,29,FALSE)*VLOOKUP($A227,'RAW DATA'!$A$1:$AI$332,30,FALSE)/1000, PI()*(VLOOKUP($A227,'RAW DATA'!$A$1:$AI$332,31,FALSE)/2)^2*VLOOKUP($A227,'RAW DATA'!$A$1:$AI$332,29,FALSE)/1000)</f>
        <v>36.125</v>
      </c>
      <c r="L227">
        <f t="shared" si="14"/>
        <v>399.44636678200692</v>
      </c>
      <c r="M227" s="22" t="str">
        <f>VLOOKUP($A227,'RAW DATA'!$A$1:$AI$332,33,FALSE)</f>
        <v>x</v>
      </c>
      <c r="N227" s="22">
        <f>VLOOKUP($A227,'RAW DATA'!$A$1:$AI$332,34,FALSE)</f>
        <v>0</v>
      </c>
      <c r="O227" s="22" t="str">
        <f t="shared" si="15"/>
        <v/>
      </c>
      <c r="P227" s="22" t="str">
        <f t="shared" si="16"/>
        <v/>
      </c>
    </row>
    <row r="228" spans="1:16" x14ac:dyDescent="0.25">
      <c r="A228" s="2" t="s">
        <v>507</v>
      </c>
      <c r="B228" t="str">
        <f>VLOOKUP($A228,'RAW DATA'!$A$1:$AI$332,6,FALSE)</f>
        <v>ambigious - LCO</v>
      </c>
      <c r="C228" t="e">
        <f>IF(VLOOKUP($A228,'RAW DATA'!$A$1:$AI$332,14,FALSE)=0,NA(),(VLOOKUP($A228,'RAW DATA'!$A$1:$AI$332,14,FALSE)))</f>
        <v>#N/A</v>
      </c>
      <c r="D228" t="e">
        <f>IF(VLOOKUP($A228,'RAW DATA'!$A$1:$AI$332,15,FALSE)=0,NA(),(VLOOKUP($A228,'RAW DATA'!$A$1:$AI$332,15,FALSE)))</f>
        <v>#N/A</v>
      </c>
      <c r="E228">
        <f>IFERROR(VLOOKUP($A228,'RAW DATA'!$A$1:$AI$332,16,FALSE),0)</f>
        <v>3.9</v>
      </c>
      <c r="F228">
        <f>IFERROR(VLOOKUP($A228,'RAW DATA'!$A$1:$AI$332,17,FALSE),0)</f>
        <v>4.2</v>
      </c>
      <c r="G228">
        <f>IFERROR(VLOOKUP($A228,'RAW DATA'!$A$1:$AI$332,18,FALSE),0)</f>
        <v>3.7</v>
      </c>
      <c r="H228" s="22">
        <f>IFERROR(VLOOKUP($A228,'RAW DATA'!$A$1:$AI$332,23,FALSE),0)</f>
        <v>78</v>
      </c>
      <c r="I228" s="22">
        <f t="shared" si="17"/>
        <v>185</v>
      </c>
      <c r="J228" s="22">
        <f>IFERROR(VLOOKUP($A228,'RAW DATA'!$A$1:$AI$332,24,FALSE),0)</f>
        <v>36.125</v>
      </c>
      <c r="K228">
        <f>IFERROR(VLOOKUP($A228,'RAW DATA'!$A$1:$AI$332,28,FALSE)*VLOOKUP($A228,'RAW DATA'!$A$1:$AI$332,29,FALSE)*VLOOKUP($A228,'RAW DATA'!$A$1:$AI$332,30,FALSE)/1000, PI()*(VLOOKUP($A228,'RAW DATA'!$A$1:$AI$332,31,FALSE)/2)^2*VLOOKUP($A228,'RAW DATA'!$A$1:$AI$332,29,FALSE)/1000)</f>
        <v>36.125</v>
      </c>
      <c r="L228">
        <f t="shared" si="14"/>
        <v>399.44636678200692</v>
      </c>
      <c r="M228" s="22" t="str">
        <f>VLOOKUP($A228,'RAW DATA'!$A$1:$AI$332,33,FALSE)</f>
        <v>x</v>
      </c>
      <c r="N228" s="22">
        <f>VLOOKUP($A228,'RAW DATA'!$A$1:$AI$332,34,FALSE)</f>
        <v>0</v>
      </c>
      <c r="O228" s="22" t="str">
        <f t="shared" si="15"/>
        <v/>
      </c>
      <c r="P228" s="22" t="str">
        <f t="shared" si="16"/>
        <v/>
      </c>
    </row>
    <row r="229" spans="1:16" x14ac:dyDescent="0.25">
      <c r="A229" s="2" t="s">
        <v>508</v>
      </c>
      <c r="B229" t="str">
        <f>VLOOKUP($A229,'RAW DATA'!$A$1:$AI$332,6,FALSE)</f>
        <v>ambigious - LCO</v>
      </c>
      <c r="C229" t="e">
        <f>IF(VLOOKUP($A229,'RAW DATA'!$A$1:$AI$332,14,FALSE)=0,NA(),(VLOOKUP($A229,'RAW DATA'!$A$1:$AI$332,14,FALSE)))</f>
        <v>#N/A</v>
      </c>
      <c r="D229" t="e">
        <f>IF(VLOOKUP($A229,'RAW DATA'!$A$1:$AI$332,15,FALSE)=0,NA(),(VLOOKUP($A229,'RAW DATA'!$A$1:$AI$332,15,FALSE)))</f>
        <v>#N/A</v>
      </c>
      <c r="E229">
        <f>IFERROR(VLOOKUP($A229,'RAW DATA'!$A$1:$AI$332,16,FALSE),0)</f>
        <v>5.5</v>
      </c>
      <c r="F229">
        <f>IFERROR(VLOOKUP($A229,'RAW DATA'!$A$1:$AI$332,17,FALSE),0)</f>
        <v>4.2</v>
      </c>
      <c r="G229">
        <f>IFERROR(VLOOKUP($A229,'RAW DATA'!$A$1:$AI$332,18,FALSE),0)</f>
        <v>3.7</v>
      </c>
      <c r="H229" s="22">
        <f>IFERROR(VLOOKUP($A229,'RAW DATA'!$A$1:$AI$332,23,FALSE),0)</f>
        <v>110</v>
      </c>
      <c r="I229" s="22">
        <f t="shared" si="17"/>
        <v>185</v>
      </c>
      <c r="J229" s="22">
        <f>IFERROR(VLOOKUP($A229,'RAW DATA'!$A$1:$AI$332,24,FALSE),0)</f>
        <v>50.030999999999999</v>
      </c>
      <c r="K229">
        <f>IFERROR(VLOOKUP($A229,'RAW DATA'!$A$1:$AI$332,28,FALSE)*VLOOKUP($A229,'RAW DATA'!$A$1:$AI$332,29,FALSE)*VLOOKUP($A229,'RAW DATA'!$A$1:$AI$332,30,FALSE)/1000, PI()*(VLOOKUP($A229,'RAW DATA'!$A$1:$AI$332,31,FALSE)/2)^2*VLOOKUP($A229,'RAW DATA'!$A$1:$AI$332,29,FALSE)/1000)</f>
        <v>50.030999999999999</v>
      </c>
      <c r="L229">
        <f t="shared" si="14"/>
        <v>406.74781635386063</v>
      </c>
      <c r="M229" s="22" t="str">
        <f>VLOOKUP($A229,'RAW DATA'!$A$1:$AI$332,33,FALSE)</f>
        <v>x</v>
      </c>
      <c r="N229" s="22">
        <f>VLOOKUP($A229,'RAW DATA'!$A$1:$AI$332,34,FALSE)</f>
        <v>0</v>
      </c>
      <c r="O229" s="22" t="str">
        <f t="shared" si="15"/>
        <v/>
      </c>
      <c r="P229" s="22" t="str">
        <f t="shared" si="16"/>
        <v/>
      </c>
    </row>
    <row r="230" spans="1:16" x14ac:dyDescent="0.25">
      <c r="A230" s="2" t="s">
        <v>509</v>
      </c>
      <c r="B230" t="str">
        <f>VLOOKUP($A230,'RAW DATA'!$A$1:$AI$332,6,FALSE)</f>
        <v>ambigious - LCO</v>
      </c>
      <c r="C230" t="e">
        <f>IF(VLOOKUP($A230,'RAW DATA'!$A$1:$AI$332,14,FALSE)=0,NA(),(VLOOKUP($A230,'RAW DATA'!$A$1:$AI$332,14,FALSE)))</f>
        <v>#N/A</v>
      </c>
      <c r="D230" t="e">
        <f>IF(VLOOKUP($A230,'RAW DATA'!$A$1:$AI$332,15,FALSE)=0,NA(),(VLOOKUP($A230,'RAW DATA'!$A$1:$AI$332,15,FALSE)))</f>
        <v>#N/A</v>
      </c>
      <c r="E230">
        <f>IFERROR(VLOOKUP($A230,'RAW DATA'!$A$1:$AI$332,16,FALSE),0)</f>
        <v>5.5</v>
      </c>
      <c r="F230">
        <f>IFERROR(VLOOKUP($A230,'RAW DATA'!$A$1:$AI$332,17,FALSE),0)</f>
        <v>4.2</v>
      </c>
      <c r="G230">
        <f>IFERROR(VLOOKUP($A230,'RAW DATA'!$A$1:$AI$332,18,FALSE),0)</f>
        <v>3.7</v>
      </c>
      <c r="H230" s="22">
        <f>IFERROR(VLOOKUP($A230,'RAW DATA'!$A$1:$AI$332,23,FALSE),0)</f>
        <v>110</v>
      </c>
      <c r="I230" s="22">
        <f t="shared" si="17"/>
        <v>185</v>
      </c>
      <c r="J230" s="22">
        <f>IFERROR(VLOOKUP($A230,'RAW DATA'!$A$1:$AI$332,24,FALSE),0)</f>
        <v>50.030999999999999</v>
      </c>
      <c r="K230">
        <f>IFERROR(VLOOKUP($A230,'RAW DATA'!$A$1:$AI$332,28,FALSE)*VLOOKUP($A230,'RAW DATA'!$A$1:$AI$332,29,FALSE)*VLOOKUP($A230,'RAW DATA'!$A$1:$AI$332,30,FALSE)/1000, PI()*(VLOOKUP($A230,'RAW DATA'!$A$1:$AI$332,31,FALSE)/2)^2*VLOOKUP($A230,'RAW DATA'!$A$1:$AI$332,29,FALSE)/1000)</f>
        <v>50.030999999999999</v>
      </c>
      <c r="L230">
        <f t="shared" si="14"/>
        <v>406.74781635386063</v>
      </c>
      <c r="M230" s="22" t="str">
        <f>VLOOKUP($A230,'RAW DATA'!$A$1:$AI$332,33,FALSE)</f>
        <v>x</v>
      </c>
      <c r="N230" s="22">
        <f>VLOOKUP($A230,'RAW DATA'!$A$1:$AI$332,34,FALSE)</f>
        <v>0</v>
      </c>
      <c r="O230" s="22" t="str">
        <f t="shared" si="15"/>
        <v/>
      </c>
      <c r="P230" s="22" t="str">
        <f t="shared" si="16"/>
        <v/>
      </c>
    </row>
    <row r="231" spans="1:16" x14ac:dyDescent="0.25">
      <c r="A231" s="2" t="s">
        <v>510</v>
      </c>
      <c r="B231" t="str">
        <f>VLOOKUP($A231,'RAW DATA'!$A$1:$AI$332,6,FALSE)</f>
        <v>ambigious - LCO</v>
      </c>
      <c r="C231" t="e">
        <f>IF(VLOOKUP($A231,'RAW DATA'!$A$1:$AI$332,14,FALSE)=0,NA(),(VLOOKUP($A231,'RAW DATA'!$A$1:$AI$332,14,FALSE)))</f>
        <v>#N/A</v>
      </c>
      <c r="D231" t="e">
        <f>IF(VLOOKUP($A231,'RAW DATA'!$A$1:$AI$332,15,FALSE)=0,NA(),(VLOOKUP($A231,'RAW DATA'!$A$1:$AI$332,15,FALSE)))</f>
        <v>#N/A</v>
      </c>
      <c r="E231">
        <f>IFERROR(VLOOKUP($A231,'RAW DATA'!$A$1:$AI$332,16,FALSE),0)</f>
        <v>4</v>
      </c>
      <c r="F231">
        <f>IFERROR(VLOOKUP($A231,'RAW DATA'!$A$1:$AI$332,17,FALSE),0)</f>
        <v>4.2</v>
      </c>
      <c r="G231">
        <f>IFERROR(VLOOKUP($A231,'RAW DATA'!$A$1:$AI$332,18,FALSE),0)</f>
        <v>3.7</v>
      </c>
      <c r="H231" s="22">
        <f>IFERROR(VLOOKUP($A231,'RAW DATA'!$A$1:$AI$332,23,FALSE),0)</f>
        <v>72</v>
      </c>
      <c r="I231" s="22">
        <f t="shared" si="17"/>
        <v>205.55555555555557</v>
      </c>
      <c r="J231" s="22">
        <f>IFERROR(VLOOKUP($A231,'RAW DATA'!$A$1:$AI$332,24,FALSE),0)</f>
        <v>36.432000000000002</v>
      </c>
      <c r="K231">
        <f>IFERROR(VLOOKUP($A231,'RAW DATA'!$A$1:$AI$332,28,FALSE)*VLOOKUP($A231,'RAW DATA'!$A$1:$AI$332,29,FALSE)*VLOOKUP($A231,'RAW DATA'!$A$1:$AI$332,30,FALSE)/1000, PI()*(VLOOKUP($A231,'RAW DATA'!$A$1:$AI$332,31,FALSE)/2)^2*VLOOKUP($A231,'RAW DATA'!$A$1:$AI$332,29,FALSE)/1000)</f>
        <v>36.432000000000002</v>
      </c>
      <c r="L231">
        <f t="shared" si="14"/>
        <v>406.23627580149321</v>
      </c>
      <c r="M231" s="22" t="str">
        <f>VLOOKUP($A231,'RAW DATA'!$A$1:$AI$332,33,FALSE)</f>
        <v>x</v>
      </c>
      <c r="N231" s="22">
        <f>VLOOKUP($A231,'RAW DATA'!$A$1:$AI$332,34,FALSE)</f>
        <v>0</v>
      </c>
      <c r="O231" s="22" t="str">
        <f t="shared" si="15"/>
        <v/>
      </c>
      <c r="P231" s="22" t="str">
        <f t="shared" si="16"/>
        <v/>
      </c>
    </row>
    <row r="232" spans="1:16" x14ac:dyDescent="0.25">
      <c r="A232" s="2" t="s">
        <v>511</v>
      </c>
      <c r="B232" t="str">
        <f>VLOOKUP($A232,'RAW DATA'!$A$1:$AI$332,6,FALSE)</f>
        <v>ambigious - LCO</v>
      </c>
      <c r="C232" t="e">
        <f>IF(VLOOKUP($A232,'RAW DATA'!$A$1:$AI$332,14,FALSE)=0,NA(),(VLOOKUP($A232,'RAW DATA'!$A$1:$AI$332,14,FALSE)))</f>
        <v>#N/A</v>
      </c>
      <c r="D232" t="e">
        <f>IF(VLOOKUP($A232,'RAW DATA'!$A$1:$AI$332,15,FALSE)=0,NA(),(VLOOKUP($A232,'RAW DATA'!$A$1:$AI$332,15,FALSE)))</f>
        <v>#N/A</v>
      </c>
      <c r="E232">
        <f>IFERROR(VLOOKUP($A232,'RAW DATA'!$A$1:$AI$332,16,FALSE),0)</f>
        <v>4</v>
      </c>
      <c r="F232">
        <f>IFERROR(VLOOKUP($A232,'RAW DATA'!$A$1:$AI$332,17,FALSE),0)</f>
        <v>4.2</v>
      </c>
      <c r="G232">
        <f>IFERROR(VLOOKUP($A232,'RAW DATA'!$A$1:$AI$332,18,FALSE),0)</f>
        <v>3.7</v>
      </c>
      <c r="H232" s="22">
        <f>IFERROR(VLOOKUP($A232,'RAW DATA'!$A$1:$AI$332,23,FALSE),0)</f>
        <v>72</v>
      </c>
      <c r="I232" s="22">
        <f t="shared" si="17"/>
        <v>205.55555555555557</v>
      </c>
      <c r="J232" s="22">
        <f>IFERROR(VLOOKUP($A232,'RAW DATA'!$A$1:$AI$332,24,FALSE),0)</f>
        <v>36.432000000000002</v>
      </c>
      <c r="K232">
        <f>IFERROR(VLOOKUP($A232,'RAW DATA'!$A$1:$AI$332,28,FALSE)*VLOOKUP($A232,'RAW DATA'!$A$1:$AI$332,29,FALSE)*VLOOKUP($A232,'RAW DATA'!$A$1:$AI$332,30,FALSE)/1000, PI()*(VLOOKUP($A232,'RAW DATA'!$A$1:$AI$332,31,FALSE)/2)^2*VLOOKUP($A232,'RAW DATA'!$A$1:$AI$332,29,FALSE)/1000)</f>
        <v>36.432000000000002</v>
      </c>
      <c r="L232">
        <f t="shared" si="14"/>
        <v>406.23627580149321</v>
      </c>
      <c r="M232" s="22" t="str">
        <f>VLOOKUP($A232,'RAW DATA'!$A$1:$AI$332,33,FALSE)</f>
        <v>x</v>
      </c>
      <c r="N232" s="22">
        <f>VLOOKUP($A232,'RAW DATA'!$A$1:$AI$332,34,FALSE)</f>
        <v>0</v>
      </c>
      <c r="O232" s="22" t="str">
        <f t="shared" si="15"/>
        <v/>
      </c>
      <c r="P232" s="22" t="str">
        <f t="shared" si="16"/>
        <v/>
      </c>
    </row>
    <row r="233" spans="1:16" x14ac:dyDescent="0.25">
      <c r="A233" s="2" t="s">
        <v>512</v>
      </c>
      <c r="B233" t="str">
        <f>VLOOKUP($A233,'RAW DATA'!$A$1:$AI$332,6,FALSE)</f>
        <v>ambigious - LCO</v>
      </c>
      <c r="C233" t="e">
        <f>IF(VLOOKUP($A233,'RAW DATA'!$A$1:$AI$332,14,FALSE)=0,NA(),(VLOOKUP($A233,'RAW DATA'!$A$1:$AI$332,14,FALSE)))</f>
        <v>#N/A</v>
      </c>
      <c r="D233" t="e">
        <f>IF(VLOOKUP($A233,'RAW DATA'!$A$1:$AI$332,15,FALSE)=0,NA(),(VLOOKUP($A233,'RAW DATA'!$A$1:$AI$332,15,FALSE)))</f>
        <v>#N/A</v>
      </c>
      <c r="E233">
        <f>IFERROR(VLOOKUP($A233,'RAW DATA'!$A$1:$AI$332,16,FALSE),0)</f>
        <v>4</v>
      </c>
      <c r="F233">
        <f>IFERROR(VLOOKUP($A233,'RAW DATA'!$A$1:$AI$332,17,FALSE),0)</f>
        <v>4.2</v>
      </c>
      <c r="G233">
        <f>IFERROR(VLOOKUP($A233,'RAW DATA'!$A$1:$AI$332,18,FALSE),0)</f>
        <v>3.7</v>
      </c>
      <c r="H233" s="22">
        <f>IFERROR(VLOOKUP($A233,'RAW DATA'!$A$1:$AI$332,23,FALSE),0)</f>
        <v>80</v>
      </c>
      <c r="I233" s="22">
        <f t="shared" si="17"/>
        <v>185</v>
      </c>
      <c r="J233" s="22">
        <f>IFERROR(VLOOKUP($A233,'RAW DATA'!$A$1:$AI$332,24,FALSE),0)</f>
        <v>38.826500000000003</v>
      </c>
      <c r="K233">
        <f>IFERROR(VLOOKUP($A233,'RAW DATA'!$A$1:$AI$332,28,FALSE)*VLOOKUP($A233,'RAW DATA'!$A$1:$AI$332,29,FALSE)*VLOOKUP($A233,'RAW DATA'!$A$1:$AI$332,30,FALSE)/1000, PI()*(VLOOKUP($A233,'RAW DATA'!$A$1:$AI$332,31,FALSE)/2)^2*VLOOKUP($A233,'RAW DATA'!$A$1:$AI$332,29,FALSE)/1000)</f>
        <v>38.826500000000003</v>
      </c>
      <c r="L233">
        <f t="shared" si="14"/>
        <v>381.18295494056895</v>
      </c>
      <c r="M233" s="22" t="str">
        <f>VLOOKUP($A233,'RAW DATA'!$A$1:$AI$332,33,FALSE)</f>
        <v>x</v>
      </c>
      <c r="N233" s="22">
        <f>VLOOKUP($A233,'RAW DATA'!$A$1:$AI$332,34,FALSE)</f>
        <v>0</v>
      </c>
      <c r="O233" s="22" t="str">
        <f t="shared" si="15"/>
        <v/>
      </c>
      <c r="P233" s="22" t="str">
        <f t="shared" si="16"/>
        <v/>
      </c>
    </row>
    <row r="234" spans="1:16" x14ac:dyDescent="0.25">
      <c r="A234" s="2" t="s">
        <v>513</v>
      </c>
      <c r="B234" t="str">
        <f>VLOOKUP($A234,'RAW DATA'!$A$1:$AI$332,6,FALSE)</f>
        <v>ambigious - LCO</v>
      </c>
      <c r="C234" t="e">
        <f>IF(VLOOKUP($A234,'RAW DATA'!$A$1:$AI$332,14,FALSE)=0,NA(),(VLOOKUP($A234,'RAW DATA'!$A$1:$AI$332,14,FALSE)))</f>
        <v>#N/A</v>
      </c>
      <c r="D234" t="e">
        <f>IF(VLOOKUP($A234,'RAW DATA'!$A$1:$AI$332,15,FALSE)=0,NA(),(VLOOKUP($A234,'RAW DATA'!$A$1:$AI$332,15,FALSE)))</f>
        <v>#N/A</v>
      </c>
      <c r="E234">
        <f>IFERROR(VLOOKUP($A234,'RAW DATA'!$A$1:$AI$332,16,FALSE),0)</f>
        <v>4</v>
      </c>
      <c r="F234">
        <f>IFERROR(VLOOKUP($A234,'RAW DATA'!$A$1:$AI$332,17,FALSE),0)</f>
        <v>4.2</v>
      </c>
      <c r="G234">
        <f>IFERROR(VLOOKUP($A234,'RAW DATA'!$A$1:$AI$332,18,FALSE),0)</f>
        <v>3.7</v>
      </c>
      <c r="H234" s="22">
        <f>IFERROR(VLOOKUP($A234,'RAW DATA'!$A$1:$AI$332,23,FALSE),0)</f>
        <v>80</v>
      </c>
      <c r="I234" s="22">
        <f t="shared" si="17"/>
        <v>185</v>
      </c>
      <c r="J234" s="22">
        <f>IFERROR(VLOOKUP($A234,'RAW DATA'!$A$1:$AI$332,24,FALSE),0)</f>
        <v>38.826500000000003</v>
      </c>
      <c r="K234">
        <f>IFERROR(VLOOKUP($A234,'RAW DATA'!$A$1:$AI$332,28,FALSE)*VLOOKUP($A234,'RAW DATA'!$A$1:$AI$332,29,FALSE)*VLOOKUP($A234,'RAW DATA'!$A$1:$AI$332,30,FALSE)/1000, PI()*(VLOOKUP($A234,'RAW DATA'!$A$1:$AI$332,31,FALSE)/2)^2*VLOOKUP($A234,'RAW DATA'!$A$1:$AI$332,29,FALSE)/1000)</f>
        <v>38.826500000000003</v>
      </c>
      <c r="L234">
        <f t="shared" si="14"/>
        <v>381.18295494056895</v>
      </c>
      <c r="M234" s="22" t="str">
        <f>VLOOKUP($A234,'RAW DATA'!$A$1:$AI$332,33,FALSE)</f>
        <v>x</v>
      </c>
      <c r="N234" s="22">
        <f>VLOOKUP($A234,'RAW DATA'!$A$1:$AI$332,34,FALSE)</f>
        <v>0</v>
      </c>
      <c r="O234" s="22" t="str">
        <f t="shared" si="15"/>
        <v/>
      </c>
      <c r="P234" s="22" t="str">
        <f t="shared" si="16"/>
        <v/>
      </c>
    </row>
    <row r="235" spans="1:16" x14ac:dyDescent="0.25">
      <c r="A235" s="2" t="s">
        <v>514</v>
      </c>
      <c r="B235" t="str">
        <f>VLOOKUP($A235,'RAW DATA'!$A$1:$AI$332,6,FALSE)</f>
        <v>ambigious - LCO</v>
      </c>
      <c r="C235" t="e">
        <f>IF(VLOOKUP($A235,'RAW DATA'!$A$1:$AI$332,14,FALSE)=0,NA(),(VLOOKUP($A235,'RAW DATA'!$A$1:$AI$332,14,FALSE)))</f>
        <v>#N/A</v>
      </c>
      <c r="D235" t="e">
        <f>IF(VLOOKUP($A235,'RAW DATA'!$A$1:$AI$332,15,FALSE)=0,NA(),(VLOOKUP($A235,'RAW DATA'!$A$1:$AI$332,15,FALSE)))</f>
        <v>#N/A</v>
      </c>
      <c r="E235">
        <f>IFERROR(VLOOKUP($A235,'RAW DATA'!$A$1:$AI$332,16,FALSE),0)</f>
        <v>4</v>
      </c>
      <c r="F235">
        <f>IFERROR(VLOOKUP($A235,'RAW DATA'!$A$1:$AI$332,17,FALSE),0)</f>
        <v>4.2</v>
      </c>
      <c r="G235">
        <f>IFERROR(VLOOKUP($A235,'RAW DATA'!$A$1:$AI$332,18,FALSE),0)</f>
        <v>3.7</v>
      </c>
      <c r="H235" s="22">
        <f>IFERROR(VLOOKUP($A235,'RAW DATA'!$A$1:$AI$332,23,FALSE),0)</f>
        <v>80</v>
      </c>
      <c r="I235" s="22">
        <f t="shared" si="17"/>
        <v>185</v>
      </c>
      <c r="J235" s="22">
        <f>IFERROR(VLOOKUP($A235,'RAW DATA'!$A$1:$AI$332,24,FALSE),0)</f>
        <v>37.271000000000001</v>
      </c>
      <c r="K235">
        <f>IFERROR(VLOOKUP($A235,'RAW DATA'!$A$1:$AI$332,28,FALSE)*VLOOKUP($A235,'RAW DATA'!$A$1:$AI$332,29,FALSE)*VLOOKUP($A235,'RAW DATA'!$A$1:$AI$332,30,FALSE)/1000, PI()*(VLOOKUP($A235,'RAW DATA'!$A$1:$AI$332,31,FALSE)/2)^2*VLOOKUP($A235,'RAW DATA'!$A$1:$AI$332,29,FALSE)/1000)</f>
        <v>37.271000000000001</v>
      </c>
      <c r="L235">
        <f t="shared" si="14"/>
        <v>397.09157253628831</v>
      </c>
      <c r="M235" s="22" t="str">
        <f>VLOOKUP($A235,'RAW DATA'!$A$1:$AI$332,33,FALSE)</f>
        <v>x</v>
      </c>
      <c r="N235" s="22">
        <f>VLOOKUP($A235,'RAW DATA'!$A$1:$AI$332,34,FALSE)</f>
        <v>0</v>
      </c>
      <c r="O235" s="22" t="str">
        <f t="shared" si="15"/>
        <v/>
      </c>
      <c r="P235" s="22" t="str">
        <f t="shared" si="16"/>
        <v/>
      </c>
    </row>
    <row r="236" spans="1:16" x14ac:dyDescent="0.25">
      <c r="A236" s="2" t="s">
        <v>515</v>
      </c>
      <c r="B236" t="str">
        <f>VLOOKUP($A236,'RAW DATA'!$A$1:$AI$332,6,FALSE)</f>
        <v>ambigious - LCO</v>
      </c>
      <c r="C236" t="e">
        <f>IF(VLOOKUP($A236,'RAW DATA'!$A$1:$AI$332,14,FALSE)=0,NA(),(VLOOKUP($A236,'RAW DATA'!$A$1:$AI$332,14,FALSE)))</f>
        <v>#N/A</v>
      </c>
      <c r="D236" t="e">
        <f>IF(VLOOKUP($A236,'RAW DATA'!$A$1:$AI$332,15,FALSE)=0,NA(),(VLOOKUP($A236,'RAW DATA'!$A$1:$AI$332,15,FALSE)))</f>
        <v>#N/A</v>
      </c>
      <c r="E236">
        <f>IFERROR(VLOOKUP($A236,'RAW DATA'!$A$1:$AI$332,16,FALSE),0)</f>
        <v>4</v>
      </c>
      <c r="F236">
        <f>IFERROR(VLOOKUP($A236,'RAW DATA'!$A$1:$AI$332,17,FALSE),0)</f>
        <v>4.2</v>
      </c>
      <c r="G236">
        <f>IFERROR(VLOOKUP($A236,'RAW DATA'!$A$1:$AI$332,18,FALSE),0)</f>
        <v>3.7</v>
      </c>
      <c r="H236" s="22">
        <f>IFERROR(VLOOKUP($A236,'RAW DATA'!$A$1:$AI$332,23,FALSE),0)</f>
        <v>80</v>
      </c>
      <c r="I236" s="22">
        <f t="shared" si="17"/>
        <v>185</v>
      </c>
      <c r="J236" s="22">
        <f>IFERROR(VLOOKUP($A236,'RAW DATA'!$A$1:$AI$332,24,FALSE),0)</f>
        <v>37.271000000000001</v>
      </c>
      <c r="K236">
        <f>IFERROR(VLOOKUP($A236,'RAW DATA'!$A$1:$AI$332,28,FALSE)*VLOOKUP($A236,'RAW DATA'!$A$1:$AI$332,29,FALSE)*VLOOKUP($A236,'RAW DATA'!$A$1:$AI$332,30,FALSE)/1000, PI()*(VLOOKUP($A236,'RAW DATA'!$A$1:$AI$332,31,FALSE)/2)^2*VLOOKUP($A236,'RAW DATA'!$A$1:$AI$332,29,FALSE)/1000)</f>
        <v>37.271000000000001</v>
      </c>
      <c r="L236">
        <f t="shared" si="14"/>
        <v>397.09157253628831</v>
      </c>
      <c r="M236" s="22" t="str">
        <f>VLOOKUP($A236,'RAW DATA'!$A$1:$AI$332,33,FALSE)</f>
        <v>x</v>
      </c>
      <c r="N236" s="22">
        <f>VLOOKUP($A236,'RAW DATA'!$A$1:$AI$332,34,FALSE)</f>
        <v>0</v>
      </c>
      <c r="O236" s="22" t="str">
        <f t="shared" si="15"/>
        <v/>
      </c>
      <c r="P236" s="22" t="str">
        <f t="shared" si="16"/>
        <v/>
      </c>
    </row>
    <row r="237" spans="1:16" x14ac:dyDescent="0.25">
      <c r="A237" s="2" t="s">
        <v>516</v>
      </c>
      <c r="B237" t="str">
        <f>VLOOKUP($A237,'RAW DATA'!$A$1:$AI$332,6,FALSE)</f>
        <v>ambigious - LCO</v>
      </c>
      <c r="C237" t="e">
        <f>IF(VLOOKUP($A237,'RAW DATA'!$A$1:$AI$332,14,FALSE)=0,NA(),(VLOOKUP($A237,'RAW DATA'!$A$1:$AI$332,14,FALSE)))</f>
        <v>#N/A</v>
      </c>
      <c r="D237" t="e">
        <f>IF(VLOOKUP($A237,'RAW DATA'!$A$1:$AI$332,15,FALSE)=0,NA(),(VLOOKUP($A237,'RAW DATA'!$A$1:$AI$332,15,FALSE)))</f>
        <v>#N/A</v>
      </c>
      <c r="E237">
        <f>IFERROR(VLOOKUP($A237,'RAW DATA'!$A$1:$AI$332,16,FALSE),0)</f>
        <v>3.8</v>
      </c>
      <c r="F237">
        <f>IFERROR(VLOOKUP($A237,'RAW DATA'!$A$1:$AI$332,17,FALSE),0)</f>
        <v>4.2</v>
      </c>
      <c r="G237">
        <f>IFERROR(VLOOKUP($A237,'RAW DATA'!$A$1:$AI$332,18,FALSE),0)</f>
        <v>3.7</v>
      </c>
      <c r="H237" s="22">
        <f>IFERROR(VLOOKUP($A237,'RAW DATA'!$A$1:$AI$332,23,FALSE),0)</f>
        <v>71.5</v>
      </c>
      <c r="I237" s="22">
        <f t="shared" si="17"/>
        <v>196.64335664335667</v>
      </c>
      <c r="J237" s="22">
        <f>IFERROR(VLOOKUP($A237,'RAW DATA'!$A$1:$AI$332,24,FALSE),0)</f>
        <v>36.89</v>
      </c>
      <c r="K237">
        <f>IFERROR(VLOOKUP($A237,'RAW DATA'!$A$1:$AI$332,28,FALSE)*VLOOKUP($A237,'RAW DATA'!$A$1:$AI$332,29,FALSE)*VLOOKUP($A237,'RAW DATA'!$A$1:$AI$332,30,FALSE)/1000, PI()*(VLOOKUP($A237,'RAW DATA'!$A$1:$AI$332,31,FALSE)/2)^2*VLOOKUP($A237,'RAW DATA'!$A$1:$AI$332,29,FALSE)/1000)</f>
        <v>36.89</v>
      </c>
      <c r="L237">
        <f t="shared" si="14"/>
        <v>381.13309840065062</v>
      </c>
      <c r="M237" s="22" t="str">
        <f>VLOOKUP($A237,'RAW DATA'!$A$1:$AI$332,33,FALSE)</f>
        <v>x</v>
      </c>
      <c r="N237" s="22">
        <f>VLOOKUP($A237,'RAW DATA'!$A$1:$AI$332,34,FALSE)</f>
        <v>0</v>
      </c>
      <c r="O237" s="22" t="str">
        <f t="shared" si="15"/>
        <v/>
      </c>
      <c r="P237" s="22" t="str">
        <f t="shared" si="16"/>
        <v/>
      </c>
    </row>
    <row r="238" spans="1:16" x14ac:dyDescent="0.25">
      <c r="A238" s="2" t="s">
        <v>517</v>
      </c>
      <c r="B238" t="str">
        <f>VLOOKUP($A238,'RAW DATA'!$A$1:$AI$332,6,FALSE)</f>
        <v>ambigious - LCO</v>
      </c>
      <c r="C238" t="e">
        <f>IF(VLOOKUP($A238,'RAW DATA'!$A$1:$AI$332,14,FALSE)=0,NA(),(VLOOKUP($A238,'RAW DATA'!$A$1:$AI$332,14,FALSE)))</f>
        <v>#N/A</v>
      </c>
      <c r="D238" t="e">
        <f>IF(VLOOKUP($A238,'RAW DATA'!$A$1:$AI$332,15,FALSE)=0,NA(),(VLOOKUP($A238,'RAW DATA'!$A$1:$AI$332,15,FALSE)))</f>
        <v>#N/A</v>
      </c>
      <c r="E238">
        <f>IFERROR(VLOOKUP($A238,'RAW DATA'!$A$1:$AI$332,16,FALSE),0)</f>
        <v>3.8</v>
      </c>
      <c r="F238">
        <f>IFERROR(VLOOKUP($A238,'RAW DATA'!$A$1:$AI$332,17,FALSE),0)</f>
        <v>4.2</v>
      </c>
      <c r="G238">
        <f>IFERROR(VLOOKUP($A238,'RAW DATA'!$A$1:$AI$332,18,FALSE),0)</f>
        <v>3.7</v>
      </c>
      <c r="H238" s="22">
        <f>IFERROR(VLOOKUP($A238,'RAW DATA'!$A$1:$AI$332,23,FALSE),0)</f>
        <v>71.5</v>
      </c>
      <c r="I238" s="22">
        <f t="shared" si="17"/>
        <v>196.64335664335667</v>
      </c>
      <c r="J238" s="22">
        <f>IFERROR(VLOOKUP($A238,'RAW DATA'!$A$1:$AI$332,24,FALSE),0)</f>
        <v>36.89</v>
      </c>
      <c r="K238">
        <f>IFERROR(VLOOKUP($A238,'RAW DATA'!$A$1:$AI$332,28,FALSE)*VLOOKUP($A238,'RAW DATA'!$A$1:$AI$332,29,FALSE)*VLOOKUP($A238,'RAW DATA'!$A$1:$AI$332,30,FALSE)/1000, PI()*(VLOOKUP($A238,'RAW DATA'!$A$1:$AI$332,31,FALSE)/2)^2*VLOOKUP($A238,'RAW DATA'!$A$1:$AI$332,29,FALSE)/1000)</f>
        <v>36.89</v>
      </c>
      <c r="L238">
        <f t="shared" si="14"/>
        <v>381.13309840065062</v>
      </c>
      <c r="M238" s="22" t="str">
        <f>VLOOKUP($A238,'RAW DATA'!$A$1:$AI$332,33,FALSE)</f>
        <v>x</v>
      </c>
      <c r="N238" s="22">
        <f>VLOOKUP($A238,'RAW DATA'!$A$1:$AI$332,34,FALSE)</f>
        <v>0</v>
      </c>
      <c r="O238" s="22" t="str">
        <f t="shared" si="15"/>
        <v/>
      </c>
      <c r="P238" s="22" t="str">
        <f t="shared" si="16"/>
        <v/>
      </c>
    </row>
    <row r="239" spans="1:16" x14ac:dyDescent="0.25">
      <c r="A239" s="2" t="s">
        <v>518</v>
      </c>
      <c r="B239" t="str">
        <f>VLOOKUP($A239,'RAW DATA'!$A$1:$AI$332,6,FALSE)</f>
        <v>ambigious - LCO</v>
      </c>
      <c r="C239" t="e">
        <f>IF(VLOOKUP($A239,'RAW DATA'!$A$1:$AI$332,14,FALSE)=0,NA(),(VLOOKUP($A239,'RAW DATA'!$A$1:$AI$332,14,FALSE)))</f>
        <v>#N/A</v>
      </c>
      <c r="D239" t="e">
        <f>IF(VLOOKUP($A239,'RAW DATA'!$A$1:$AI$332,15,FALSE)=0,NA(),(VLOOKUP($A239,'RAW DATA'!$A$1:$AI$332,15,FALSE)))</f>
        <v>#N/A</v>
      </c>
      <c r="E239">
        <f>IFERROR(VLOOKUP($A239,'RAW DATA'!$A$1:$AI$332,16,FALSE),0)</f>
        <v>4.8</v>
      </c>
      <c r="F239">
        <f>IFERROR(VLOOKUP($A239,'RAW DATA'!$A$1:$AI$332,17,FALSE),0)</f>
        <v>4.2</v>
      </c>
      <c r="G239">
        <f>IFERROR(VLOOKUP($A239,'RAW DATA'!$A$1:$AI$332,18,FALSE),0)</f>
        <v>3.7</v>
      </c>
      <c r="H239" s="22">
        <f>IFERROR(VLOOKUP($A239,'RAW DATA'!$A$1:$AI$332,23,FALSE),0)</f>
        <v>96</v>
      </c>
      <c r="I239" s="22">
        <f t="shared" si="17"/>
        <v>185</v>
      </c>
      <c r="J239" s="22">
        <f>IFERROR(VLOOKUP($A239,'RAW DATA'!$A$1:$AI$332,24,FALSE),0)</f>
        <v>50</v>
      </c>
      <c r="K239">
        <f>IFERROR(VLOOKUP($A239,'RAW DATA'!$A$1:$AI$332,28,FALSE)*VLOOKUP($A239,'RAW DATA'!$A$1:$AI$332,29,FALSE)*VLOOKUP($A239,'RAW DATA'!$A$1:$AI$332,30,FALSE)/1000, PI()*(VLOOKUP($A239,'RAW DATA'!$A$1:$AI$332,31,FALSE)/2)^2*VLOOKUP($A239,'RAW DATA'!$A$1:$AI$332,29,FALSE)/1000)</f>
        <v>50</v>
      </c>
      <c r="L239">
        <f t="shared" si="14"/>
        <v>355.2</v>
      </c>
      <c r="M239" s="22" t="str">
        <f>VLOOKUP($A239,'RAW DATA'!$A$1:$AI$332,33,FALSE)</f>
        <v>x</v>
      </c>
      <c r="N239" s="22">
        <f>VLOOKUP($A239,'RAW DATA'!$A$1:$AI$332,34,FALSE)</f>
        <v>0</v>
      </c>
      <c r="O239" s="22" t="str">
        <f t="shared" si="15"/>
        <v/>
      </c>
      <c r="P239" s="22" t="str">
        <f t="shared" si="16"/>
        <v/>
      </c>
    </row>
    <row r="240" spans="1:16" x14ac:dyDescent="0.25">
      <c r="A240" s="2" t="s">
        <v>519</v>
      </c>
      <c r="B240" t="str">
        <f>VLOOKUP($A240,'RAW DATA'!$A$1:$AI$332,6,FALSE)</f>
        <v>ambigious - LCO</v>
      </c>
      <c r="C240" t="e">
        <f>IF(VLOOKUP($A240,'RAW DATA'!$A$1:$AI$332,14,FALSE)=0,NA(),(VLOOKUP($A240,'RAW DATA'!$A$1:$AI$332,14,FALSE)))</f>
        <v>#N/A</v>
      </c>
      <c r="D240" t="e">
        <f>IF(VLOOKUP($A240,'RAW DATA'!$A$1:$AI$332,15,FALSE)=0,NA(),(VLOOKUP($A240,'RAW DATA'!$A$1:$AI$332,15,FALSE)))</f>
        <v>#N/A</v>
      </c>
      <c r="E240">
        <f>IFERROR(VLOOKUP($A240,'RAW DATA'!$A$1:$AI$332,16,FALSE),0)</f>
        <v>4.8</v>
      </c>
      <c r="F240">
        <f>IFERROR(VLOOKUP($A240,'RAW DATA'!$A$1:$AI$332,17,FALSE),0)</f>
        <v>4.2</v>
      </c>
      <c r="G240">
        <f>IFERROR(VLOOKUP($A240,'RAW DATA'!$A$1:$AI$332,18,FALSE),0)</f>
        <v>3.7</v>
      </c>
      <c r="H240" s="22">
        <f>IFERROR(VLOOKUP($A240,'RAW DATA'!$A$1:$AI$332,23,FALSE),0)</f>
        <v>96</v>
      </c>
      <c r="I240" s="22">
        <f t="shared" si="17"/>
        <v>185</v>
      </c>
      <c r="J240" s="22">
        <f>IFERROR(VLOOKUP($A240,'RAW DATA'!$A$1:$AI$332,24,FALSE),0)</f>
        <v>50</v>
      </c>
      <c r="K240">
        <f>IFERROR(VLOOKUP($A240,'RAW DATA'!$A$1:$AI$332,28,FALSE)*VLOOKUP($A240,'RAW DATA'!$A$1:$AI$332,29,FALSE)*VLOOKUP($A240,'RAW DATA'!$A$1:$AI$332,30,FALSE)/1000, PI()*(VLOOKUP($A240,'RAW DATA'!$A$1:$AI$332,31,FALSE)/2)^2*VLOOKUP($A240,'RAW DATA'!$A$1:$AI$332,29,FALSE)/1000)</f>
        <v>50</v>
      </c>
      <c r="L240">
        <f t="shared" si="14"/>
        <v>355.2</v>
      </c>
      <c r="M240" s="22" t="str">
        <f>VLOOKUP($A240,'RAW DATA'!$A$1:$AI$332,33,FALSE)</f>
        <v>x</v>
      </c>
      <c r="N240" s="22">
        <f>VLOOKUP($A240,'RAW DATA'!$A$1:$AI$332,34,FALSE)</f>
        <v>0</v>
      </c>
      <c r="O240" s="22" t="str">
        <f t="shared" si="15"/>
        <v/>
      </c>
      <c r="P240" s="22" t="str">
        <f t="shared" si="16"/>
        <v/>
      </c>
    </row>
    <row r="241" spans="1:16" x14ac:dyDescent="0.25">
      <c r="A241" s="2" t="s">
        <v>520</v>
      </c>
      <c r="B241" t="str">
        <f>VLOOKUP($A241,'RAW DATA'!$A$1:$AI$332,6,FALSE)</f>
        <v>ambigious - LCO</v>
      </c>
      <c r="C241" t="e">
        <f>IF(VLOOKUP($A241,'RAW DATA'!$A$1:$AI$332,14,FALSE)=0,NA(),(VLOOKUP($A241,'RAW DATA'!$A$1:$AI$332,14,FALSE)))</f>
        <v>#N/A</v>
      </c>
      <c r="D241" t="e">
        <f>IF(VLOOKUP($A241,'RAW DATA'!$A$1:$AI$332,15,FALSE)=0,NA(),(VLOOKUP($A241,'RAW DATA'!$A$1:$AI$332,15,FALSE)))</f>
        <v>#N/A</v>
      </c>
      <c r="E241">
        <f>IFERROR(VLOOKUP($A241,'RAW DATA'!$A$1:$AI$332,16,FALSE),0)</f>
        <v>6.8</v>
      </c>
      <c r="F241">
        <f>IFERROR(VLOOKUP($A241,'RAW DATA'!$A$1:$AI$332,17,FALSE),0)</f>
        <v>4.2</v>
      </c>
      <c r="G241">
        <f>IFERROR(VLOOKUP($A241,'RAW DATA'!$A$1:$AI$332,18,FALSE),0)</f>
        <v>3.7</v>
      </c>
      <c r="H241" s="22">
        <f>IFERROR(VLOOKUP($A241,'RAW DATA'!$A$1:$AI$332,23,FALSE),0)</f>
        <v>124</v>
      </c>
      <c r="I241" s="22">
        <f t="shared" si="17"/>
        <v>202.90322580645162</v>
      </c>
      <c r="J241" s="22">
        <f>IFERROR(VLOOKUP($A241,'RAW DATA'!$A$1:$AI$332,24,FALSE),0)</f>
        <v>61</v>
      </c>
      <c r="K241">
        <f>IFERROR(VLOOKUP($A241,'RAW DATA'!$A$1:$AI$332,28,FALSE)*VLOOKUP($A241,'RAW DATA'!$A$1:$AI$332,29,FALSE)*VLOOKUP($A241,'RAW DATA'!$A$1:$AI$332,30,FALSE)/1000, PI()*(VLOOKUP($A241,'RAW DATA'!$A$1:$AI$332,31,FALSE)/2)^2*VLOOKUP($A241,'RAW DATA'!$A$1:$AI$332,29,FALSE)/1000)</f>
        <v>61</v>
      </c>
      <c r="L241">
        <f t="shared" si="14"/>
        <v>412.45901639344265</v>
      </c>
      <c r="M241" s="22" t="str">
        <f>VLOOKUP($A241,'RAW DATA'!$A$1:$AI$332,33,FALSE)</f>
        <v>x</v>
      </c>
      <c r="N241" s="22">
        <f>VLOOKUP($A241,'RAW DATA'!$A$1:$AI$332,34,FALSE)</f>
        <v>0</v>
      </c>
      <c r="O241" s="22" t="str">
        <f t="shared" si="15"/>
        <v/>
      </c>
      <c r="P241" s="22" t="str">
        <f t="shared" si="16"/>
        <v/>
      </c>
    </row>
    <row r="242" spans="1:16" x14ac:dyDescent="0.25">
      <c r="A242" s="2" t="s">
        <v>521</v>
      </c>
      <c r="B242" t="str">
        <f>VLOOKUP($A242,'RAW DATA'!$A$1:$AI$332,6,FALSE)</f>
        <v>ambigious - LCO</v>
      </c>
      <c r="C242" t="e">
        <f>IF(VLOOKUP($A242,'RAW DATA'!$A$1:$AI$332,14,FALSE)=0,NA(),(VLOOKUP($A242,'RAW DATA'!$A$1:$AI$332,14,FALSE)))</f>
        <v>#N/A</v>
      </c>
      <c r="D242" t="e">
        <f>IF(VLOOKUP($A242,'RAW DATA'!$A$1:$AI$332,15,FALSE)=0,NA(),(VLOOKUP($A242,'RAW DATA'!$A$1:$AI$332,15,FALSE)))</f>
        <v>#N/A</v>
      </c>
      <c r="E242">
        <f>IFERROR(VLOOKUP($A242,'RAW DATA'!$A$1:$AI$332,16,FALSE),0)</f>
        <v>5.2</v>
      </c>
      <c r="F242">
        <f>IFERROR(VLOOKUP($A242,'RAW DATA'!$A$1:$AI$332,17,FALSE),0)</f>
        <v>4.2</v>
      </c>
      <c r="G242">
        <f>IFERROR(VLOOKUP($A242,'RAW DATA'!$A$1:$AI$332,18,FALSE),0)</f>
        <v>3.7</v>
      </c>
      <c r="H242" s="22">
        <f>IFERROR(VLOOKUP($A242,'RAW DATA'!$A$1:$AI$332,23,FALSE),0)</f>
        <v>104</v>
      </c>
      <c r="I242" s="22">
        <f t="shared" si="17"/>
        <v>185.00000000000003</v>
      </c>
      <c r="J242" s="22">
        <f>IFERROR(VLOOKUP($A242,'RAW DATA'!$A$1:$AI$332,24,FALSE),0)</f>
        <v>47.750799999999998</v>
      </c>
      <c r="K242">
        <f>IFERROR(VLOOKUP($A242,'RAW DATA'!$A$1:$AI$332,28,FALSE)*VLOOKUP($A242,'RAW DATA'!$A$1:$AI$332,29,FALSE)*VLOOKUP($A242,'RAW DATA'!$A$1:$AI$332,30,FALSE)/1000, PI()*(VLOOKUP($A242,'RAW DATA'!$A$1:$AI$332,31,FALSE)/2)^2*VLOOKUP($A242,'RAW DATA'!$A$1:$AI$332,29,FALSE)/1000)</f>
        <v>47.750799999999998</v>
      </c>
      <c r="L242">
        <f t="shared" si="14"/>
        <v>402.92518659373252</v>
      </c>
      <c r="M242" s="22" t="str">
        <f>VLOOKUP($A242,'RAW DATA'!$A$1:$AI$332,33,FALSE)</f>
        <v>x</v>
      </c>
      <c r="N242" s="22">
        <f>VLOOKUP($A242,'RAW DATA'!$A$1:$AI$332,34,FALSE)</f>
        <v>0</v>
      </c>
      <c r="O242" s="22" t="str">
        <f t="shared" si="15"/>
        <v/>
      </c>
      <c r="P242" s="22" t="str">
        <f t="shared" si="16"/>
        <v/>
      </c>
    </row>
    <row r="243" spans="1:16" x14ac:dyDescent="0.25">
      <c r="A243" s="2" t="s">
        <v>522</v>
      </c>
      <c r="B243" t="str">
        <f>VLOOKUP($A243,'RAW DATA'!$A$1:$AI$332,6,FALSE)</f>
        <v>ambigious - LCO</v>
      </c>
      <c r="C243" t="e">
        <f>IF(VLOOKUP($A243,'RAW DATA'!$A$1:$AI$332,14,FALSE)=0,NA(),(VLOOKUP($A243,'RAW DATA'!$A$1:$AI$332,14,FALSE)))</f>
        <v>#N/A</v>
      </c>
      <c r="D243" t="e">
        <f>IF(VLOOKUP($A243,'RAW DATA'!$A$1:$AI$332,15,FALSE)=0,NA(),(VLOOKUP($A243,'RAW DATA'!$A$1:$AI$332,15,FALSE)))</f>
        <v>#N/A</v>
      </c>
      <c r="E243">
        <f>IFERROR(VLOOKUP($A243,'RAW DATA'!$A$1:$AI$332,16,FALSE),0)</f>
        <v>5.2</v>
      </c>
      <c r="F243">
        <f>IFERROR(VLOOKUP($A243,'RAW DATA'!$A$1:$AI$332,17,FALSE),0)</f>
        <v>4.2</v>
      </c>
      <c r="G243">
        <f>IFERROR(VLOOKUP($A243,'RAW DATA'!$A$1:$AI$332,18,FALSE),0)</f>
        <v>3.7</v>
      </c>
      <c r="H243" s="22">
        <f>IFERROR(VLOOKUP($A243,'RAW DATA'!$A$1:$AI$332,23,FALSE),0)</f>
        <v>104</v>
      </c>
      <c r="I243" s="22">
        <f t="shared" si="17"/>
        <v>185.00000000000003</v>
      </c>
      <c r="J243" s="22">
        <f>IFERROR(VLOOKUP($A243,'RAW DATA'!$A$1:$AI$332,24,FALSE),0)</f>
        <v>47.750799999999998</v>
      </c>
      <c r="K243">
        <f>IFERROR(VLOOKUP($A243,'RAW DATA'!$A$1:$AI$332,28,FALSE)*VLOOKUP($A243,'RAW DATA'!$A$1:$AI$332,29,FALSE)*VLOOKUP($A243,'RAW DATA'!$A$1:$AI$332,30,FALSE)/1000, PI()*(VLOOKUP($A243,'RAW DATA'!$A$1:$AI$332,31,FALSE)/2)^2*VLOOKUP($A243,'RAW DATA'!$A$1:$AI$332,29,FALSE)/1000)</f>
        <v>47.750799999999998</v>
      </c>
      <c r="L243">
        <f t="shared" si="14"/>
        <v>402.92518659373252</v>
      </c>
      <c r="M243" s="22" t="str">
        <f>VLOOKUP($A243,'RAW DATA'!$A$1:$AI$332,33,FALSE)</f>
        <v>x</v>
      </c>
      <c r="N243" s="22">
        <f>VLOOKUP($A243,'RAW DATA'!$A$1:$AI$332,34,FALSE)</f>
        <v>0</v>
      </c>
      <c r="O243" s="22" t="str">
        <f t="shared" si="15"/>
        <v/>
      </c>
      <c r="P243" s="22" t="str">
        <f t="shared" si="16"/>
        <v/>
      </c>
    </row>
    <row r="244" spans="1:16" x14ac:dyDescent="0.25">
      <c r="A244" s="2" t="s">
        <v>523</v>
      </c>
      <c r="B244" t="str">
        <f>VLOOKUP($A244,'RAW DATA'!$A$1:$AI$332,6,FALSE)</f>
        <v>ambigious - LCO</v>
      </c>
      <c r="C244" t="e">
        <f>IF(VLOOKUP($A244,'RAW DATA'!$A$1:$AI$332,14,FALSE)=0,NA(),(VLOOKUP($A244,'RAW DATA'!$A$1:$AI$332,14,FALSE)))</f>
        <v>#N/A</v>
      </c>
      <c r="D244" t="e">
        <f>IF(VLOOKUP($A244,'RAW DATA'!$A$1:$AI$332,15,FALSE)=0,NA(),(VLOOKUP($A244,'RAW DATA'!$A$1:$AI$332,15,FALSE)))</f>
        <v>#N/A</v>
      </c>
      <c r="E244">
        <f>IFERROR(VLOOKUP($A244,'RAW DATA'!$A$1:$AI$332,16,FALSE),0)</f>
        <v>6.6</v>
      </c>
      <c r="F244">
        <f>IFERROR(VLOOKUP($A244,'RAW DATA'!$A$1:$AI$332,17,FALSE),0)</f>
        <v>4.2</v>
      </c>
      <c r="G244">
        <f>IFERROR(VLOOKUP($A244,'RAW DATA'!$A$1:$AI$332,18,FALSE),0)</f>
        <v>3.7</v>
      </c>
      <c r="H244" s="22">
        <f>IFERROR(VLOOKUP($A244,'RAW DATA'!$A$1:$AI$332,23,FALSE),0)</f>
        <v>134</v>
      </c>
      <c r="I244" s="22">
        <f t="shared" si="17"/>
        <v>182.23880597014923</v>
      </c>
      <c r="J244" s="22">
        <f>IFERROR(VLOOKUP($A244,'RAW DATA'!$A$1:$AI$332,24,FALSE),0)</f>
        <v>69.113</v>
      </c>
      <c r="K244">
        <f>IFERROR(VLOOKUP($A244,'RAW DATA'!$A$1:$AI$332,28,FALSE)*VLOOKUP($A244,'RAW DATA'!$A$1:$AI$332,29,FALSE)*VLOOKUP($A244,'RAW DATA'!$A$1:$AI$332,30,FALSE)/1000, PI()*(VLOOKUP($A244,'RAW DATA'!$A$1:$AI$332,31,FALSE)/2)^2*VLOOKUP($A244,'RAW DATA'!$A$1:$AI$332,29,FALSE)/1000)</f>
        <v>69.113</v>
      </c>
      <c r="L244">
        <f t="shared" si="14"/>
        <v>353.33439439758075</v>
      </c>
      <c r="M244" s="22" t="str">
        <f>VLOOKUP($A244,'RAW DATA'!$A$1:$AI$332,33,FALSE)</f>
        <v>x</v>
      </c>
      <c r="N244" s="22">
        <f>VLOOKUP($A244,'RAW DATA'!$A$1:$AI$332,34,FALSE)</f>
        <v>0</v>
      </c>
      <c r="O244" s="22" t="str">
        <f t="shared" si="15"/>
        <v/>
      </c>
      <c r="P244" s="22" t="str">
        <f t="shared" si="16"/>
        <v/>
      </c>
    </row>
    <row r="245" spans="1:16" x14ac:dyDescent="0.25">
      <c r="A245" s="2" t="s">
        <v>524</v>
      </c>
      <c r="B245" t="str">
        <f>VLOOKUP($A245,'RAW DATA'!$A$1:$AI$332,6,FALSE)</f>
        <v>ambigious - LCO</v>
      </c>
      <c r="C245" t="e">
        <f>IF(VLOOKUP($A245,'RAW DATA'!$A$1:$AI$332,14,FALSE)=0,NA(),(VLOOKUP($A245,'RAW DATA'!$A$1:$AI$332,14,FALSE)))</f>
        <v>#N/A</v>
      </c>
      <c r="D245" t="e">
        <f>IF(VLOOKUP($A245,'RAW DATA'!$A$1:$AI$332,15,FALSE)=0,NA(),(VLOOKUP($A245,'RAW DATA'!$A$1:$AI$332,15,FALSE)))</f>
        <v>#N/A</v>
      </c>
      <c r="E245">
        <f>IFERROR(VLOOKUP($A245,'RAW DATA'!$A$1:$AI$332,16,FALSE),0)</f>
        <v>8.6999999999999993</v>
      </c>
      <c r="F245">
        <f>IFERROR(VLOOKUP($A245,'RAW DATA'!$A$1:$AI$332,17,FALSE),0)</f>
        <v>4.2</v>
      </c>
      <c r="G245">
        <f>IFERROR(VLOOKUP($A245,'RAW DATA'!$A$1:$AI$332,18,FALSE),0)</f>
        <v>3.7</v>
      </c>
      <c r="H245" s="22">
        <f>IFERROR(VLOOKUP($A245,'RAW DATA'!$A$1:$AI$332,23,FALSE),0)</f>
        <v>173</v>
      </c>
      <c r="I245" s="22">
        <f t="shared" si="17"/>
        <v>186.06936416184971</v>
      </c>
      <c r="J245" s="22">
        <f>IFERROR(VLOOKUP($A245,'RAW DATA'!$A$1:$AI$332,24,FALSE),0)</f>
        <v>87.962000000000003</v>
      </c>
      <c r="K245">
        <f>IFERROR(VLOOKUP($A245,'RAW DATA'!$A$1:$AI$332,28,FALSE)*VLOOKUP($A245,'RAW DATA'!$A$1:$AI$332,29,FALSE)*VLOOKUP($A245,'RAW DATA'!$A$1:$AI$332,30,FALSE)/1000, PI()*(VLOOKUP($A245,'RAW DATA'!$A$1:$AI$332,31,FALSE)/2)^2*VLOOKUP($A245,'RAW DATA'!$A$1:$AI$332,29,FALSE)/1000)</f>
        <v>87.962000000000003</v>
      </c>
      <c r="L245">
        <f t="shared" si="14"/>
        <v>365.95347991178005</v>
      </c>
      <c r="M245" s="22" t="str">
        <f>VLOOKUP($A245,'RAW DATA'!$A$1:$AI$332,33,FALSE)</f>
        <v>x</v>
      </c>
      <c r="N245" s="22">
        <f>VLOOKUP($A245,'RAW DATA'!$A$1:$AI$332,34,FALSE)</f>
        <v>0</v>
      </c>
      <c r="O245" s="22" t="str">
        <f t="shared" si="15"/>
        <v/>
      </c>
      <c r="P245" s="22" t="str">
        <f t="shared" si="16"/>
        <v/>
      </c>
    </row>
    <row r="246" spans="1:16" x14ac:dyDescent="0.25">
      <c r="A246" s="2" t="s">
        <v>525</v>
      </c>
      <c r="B246" t="str">
        <f>VLOOKUP($A246,'RAW DATA'!$A$1:$AI$332,6,FALSE)</f>
        <v>ambigious - LCO</v>
      </c>
      <c r="C246" t="e">
        <f>IF(VLOOKUP($A246,'RAW DATA'!$A$1:$AI$332,14,FALSE)=0,NA(),(VLOOKUP($A246,'RAW DATA'!$A$1:$AI$332,14,FALSE)))</f>
        <v>#N/A</v>
      </c>
      <c r="D246" t="e">
        <f>IF(VLOOKUP($A246,'RAW DATA'!$A$1:$AI$332,15,FALSE)=0,NA(),(VLOOKUP($A246,'RAW DATA'!$A$1:$AI$332,15,FALSE)))</f>
        <v>#N/A</v>
      </c>
      <c r="E246">
        <f>IFERROR(VLOOKUP($A246,'RAW DATA'!$A$1:$AI$332,16,FALSE),0)</f>
        <v>5.2</v>
      </c>
      <c r="F246">
        <f>IFERROR(VLOOKUP($A246,'RAW DATA'!$A$1:$AI$332,17,FALSE),0)</f>
        <v>4.2</v>
      </c>
      <c r="G246">
        <f>IFERROR(VLOOKUP($A246,'RAW DATA'!$A$1:$AI$332,18,FALSE),0)</f>
        <v>3.7</v>
      </c>
      <c r="H246" s="22">
        <f>IFERROR(VLOOKUP($A246,'RAW DATA'!$A$1:$AI$332,23,FALSE),0)</f>
        <v>115</v>
      </c>
      <c r="I246" s="22">
        <f t="shared" si="17"/>
        <v>167.30434782608697</v>
      </c>
      <c r="J246" s="22">
        <f>IFERROR(VLOOKUP($A246,'RAW DATA'!$A$1:$AI$332,24,FALSE),0)</f>
        <v>54.182400000000001</v>
      </c>
      <c r="K246">
        <f>IFERROR(VLOOKUP($A246,'RAW DATA'!$A$1:$AI$332,28,FALSE)*VLOOKUP($A246,'RAW DATA'!$A$1:$AI$332,29,FALSE)*VLOOKUP($A246,'RAW DATA'!$A$1:$AI$332,30,FALSE)/1000, PI()*(VLOOKUP($A246,'RAW DATA'!$A$1:$AI$332,31,FALSE)/2)^2*VLOOKUP($A246,'RAW DATA'!$A$1:$AI$332,29,FALSE)/1000)</f>
        <v>54.182399999999994</v>
      </c>
      <c r="L246">
        <f t="shared" si="14"/>
        <v>355.09685802031663</v>
      </c>
      <c r="M246" s="22" t="str">
        <f>VLOOKUP($A246,'RAW DATA'!$A$1:$AI$332,33,FALSE)</f>
        <v>x</v>
      </c>
      <c r="N246" s="22">
        <f>VLOOKUP($A246,'RAW DATA'!$A$1:$AI$332,34,FALSE)</f>
        <v>0</v>
      </c>
      <c r="O246" s="22" t="str">
        <f t="shared" si="15"/>
        <v/>
      </c>
      <c r="P246" s="22" t="str">
        <f t="shared" si="16"/>
        <v/>
      </c>
    </row>
    <row r="247" spans="1:16" x14ac:dyDescent="0.25">
      <c r="A247" s="2" t="s">
        <v>526</v>
      </c>
      <c r="B247" t="str">
        <f>VLOOKUP($A247,'RAW DATA'!$A$1:$AI$332,6,FALSE)</f>
        <v>ambigious - LCO</v>
      </c>
      <c r="C247" t="e">
        <f>IF(VLOOKUP($A247,'RAW DATA'!$A$1:$AI$332,14,FALSE)=0,NA(),(VLOOKUP($A247,'RAW DATA'!$A$1:$AI$332,14,FALSE)))</f>
        <v>#N/A</v>
      </c>
      <c r="D247" t="e">
        <f>IF(VLOOKUP($A247,'RAW DATA'!$A$1:$AI$332,15,FALSE)=0,NA(),(VLOOKUP($A247,'RAW DATA'!$A$1:$AI$332,15,FALSE)))</f>
        <v>#N/A</v>
      </c>
      <c r="E247">
        <f>IFERROR(VLOOKUP($A247,'RAW DATA'!$A$1:$AI$332,16,FALSE),0)</f>
        <v>5.2</v>
      </c>
      <c r="F247">
        <f>IFERROR(VLOOKUP($A247,'RAW DATA'!$A$1:$AI$332,17,FALSE),0)</f>
        <v>4.2</v>
      </c>
      <c r="G247">
        <f>IFERROR(VLOOKUP($A247,'RAW DATA'!$A$1:$AI$332,18,FALSE),0)</f>
        <v>3.7</v>
      </c>
      <c r="H247" s="22">
        <f>IFERROR(VLOOKUP($A247,'RAW DATA'!$A$1:$AI$332,23,FALSE),0)</f>
        <v>115</v>
      </c>
      <c r="I247" s="22">
        <f t="shared" si="17"/>
        <v>167.30434782608697</v>
      </c>
      <c r="J247" s="22">
        <f>IFERROR(VLOOKUP($A247,'RAW DATA'!$A$1:$AI$332,24,FALSE),0)</f>
        <v>54.182400000000001</v>
      </c>
      <c r="K247">
        <f>IFERROR(VLOOKUP($A247,'RAW DATA'!$A$1:$AI$332,28,FALSE)*VLOOKUP($A247,'RAW DATA'!$A$1:$AI$332,29,FALSE)*VLOOKUP($A247,'RAW DATA'!$A$1:$AI$332,30,FALSE)/1000, PI()*(VLOOKUP($A247,'RAW DATA'!$A$1:$AI$332,31,FALSE)/2)^2*VLOOKUP($A247,'RAW DATA'!$A$1:$AI$332,29,FALSE)/1000)</f>
        <v>54.182399999999994</v>
      </c>
      <c r="L247">
        <f t="shared" si="14"/>
        <v>355.09685802031663</v>
      </c>
      <c r="M247" s="22" t="str">
        <f>VLOOKUP($A247,'RAW DATA'!$A$1:$AI$332,33,FALSE)</f>
        <v>x</v>
      </c>
      <c r="N247" s="22">
        <f>VLOOKUP($A247,'RAW DATA'!$A$1:$AI$332,34,FALSE)</f>
        <v>0</v>
      </c>
      <c r="O247" s="22" t="str">
        <f t="shared" si="15"/>
        <v/>
      </c>
      <c r="P247" s="22" t="str">
        <f t="shared" si="16"/>
        <v/>
      </c>
    </row>
    <row r="248" spans="1:16" x14ac:dyDescent="0.25">
      <c r="A248" s="2" t="s">
        <v>527</v>
      </c>
      <c r="B248" t="str">
        <f>VLOOKUP($A248,'RAW DATA'!$A$1:$AI$332,6,FALSE)</f>
        <v>ambigious - LCO</v>
      </c>
      <c r="C248" t="e">
        <f>IF(VLOOKUP($A248,'RAW DATA'!$A$1:$AI$332,14,FALSE)=0,NA(),(VLOOKUP($A248,'RAW DATA'!$A$1:$AI$332,14,FALSE)))</f>
        <v>#N/A</v>
      </c>
      <c r="D248" t="e">
        <f>IF(VLOOKUP($A248,'RAW DATA'!$A$1:$AI$332,15,FALSE)=0,NA(),(VLOOKUP($A248,'RAW DATA'!$A$1:$AI$332,15,FALSE)))</f>
        <v>#N/A</v>
      </c>
      <c r="E248">
        <f>IFERROR(VLOOKUP($A248,'RAW DATA'!$A$1:$AI$332,16,FALSE),0)</f>
        <v>10</v>
      </c>
      <c r="F248">
        <f>IFERROR(VLOOKUP($A248,'RAW DATA'!$A$1:$AI$332,17,FALSE),0)</f>
        <v>4.2</v>
      </c>
      <c r="G248">
        <f>IFERROR(VLOOKUP($A248,'RAW DATA'!$A$1:$AI$332,18,FALSE),0)</f>
        <v>3.7</v>
      </c>
      <c r="H248" s="22">
        <f>IFERROR(VLOOKUP($A248,'RAW DATA'!$A$1:$AI$332,23,FALSE),0)</f>
        <v>200</v>
      </c>
      <c r="I248" s="22">
        <f t="shared" si="17"/>
        <v>185</v>
      </c>
      <c r="J248" s="22">
        <f>IFERROR(VLOOKUP($A248,'RAW DATA'!$A$1:$AI$332,24,FALSE),0)</f>
        <v>129.71199999999999</v>
      </c>
      <c r="K248">
        <f>IFERROR(VLOOKUP($A248,'RAW DATA'!$A$1:$AI$332,28,FALSE)*VLOOKUP($A248,'RAW DATA'!$A$1:$AI$332,29,FALSE)*VLOOKUP($A248,'RAW DATA'!$A$1:$AI$332,30,FALSE)/1000, PI()*(VLOOKUP($A248,'RAW DATA'!$A$1:$AI$332,31,FALSE)/2)^2*VLOOKUP($A248,'RAW DATA'!$A$1:$AI$332,29,FALSE)/1000)</f>
        <v>129.71200000000002</v>
      </c>
      <c r="L248">
        <f t="shared" si="14"/>
        <v>285.24731713334148</v>
      </c>
      <c r="M248" s="22" t="str">
        <f>VLOOKUP($A248,'RAW DATA'!$A$1:$AI$332,33,FALSE)</f>
        <v>x</v>
      </c>
      <c r="N248" s="22">
        <f>VLOOKUP($A248,'RAW DATA'!$A$1:$AI$332,34,FALSE)</f>
        <v>0</v>
      </c>
      <c r="O248" s="22" t="str">
        <f t="shared" si="15"/>
        <v/>
      </c>
      <c r="P248" s="22" t="str">
        <f t="shared" si="16"/>
        <v/>
      </c>
    </row>
    <row r="249" spans="1:16" x14ac:dyDescent="0.25">
      <c r="A249" s="2" t="s">
        <v>528</v>
      </c>
      <c r="B249">
        <f>VLOOKUP($A249,'RAW DATA'!$A$1:$AI$332,6,FALSE)</f>
        <v>0</v>
      </c>
      <c r="C249" t="e">
        <f>IF(VLOOKUP($A249,'RAW DATA'!$A$1:$AI$332,14,FALSE)=0,NA(),(VLOOKUP($A249,'RAW DATA'!$A$1:$AI$332,14,FALSE)))</f>
        <v>#N/A</v>
      </c>
      <c r="D249" t="e">
        <f>IF(VLOOKUP($A249,'RAW DATA'!$A$1:$AI$332,15,FALSE)=0,NA(),(VLOOKUP($A249,'RAW DATA'!$A$1:$AI$332,15,FALSE)))</f>
        <v>#N/A</v>
      </c>
      <c r="E249">
        <f>IFERROR(VLOOKUP($A249,'RAW DATA'!$A$1:$AI$332,16,FALSE),0)</f>
        <v>20</v>
      </c>
      <c r="F249">
        <f>IFERROR(VLOOKUP($A249,'RAW DATA'!$A$1:$AI$332,17,FALSE),0)</f>
        <v>4.2</v>
      </c>
      <c r="G249">
        <f>IFERROR(VLOOKUP($A249,'RAW DATA'!$A$1:$AI$332,18,FALSE),0)</f>
        <v>3.8</v>
      </c>
      <c r="H249" s="22">
        <f>IFERROR(VLOOKUP($A249,'RAW DATA'!$A$1:$AI$332,23,FALSE),0)</f>
        <v>550</v>
      </c>
      <c r="I249" s="22">
        <f t="shared" si="17"/>
        <v>138.18181818181816</v>
      </c>
      <c r="J249" s="22">
        <f>IFERROR(VLOOKUP($A249,'RAW DATA'!$A$1:$AI$332,24,FALSE),0)</f>
        <v>380.25</v>
      </c>
      <c r="K249">
        <f>IFERROR(VLOOKUP($A249,'RAW DATA'!$A$1:$AI$332,28,FALSE)*VLOOKUP($A249,'RAW DATA'!$A$1:$AI$332,29,FALSE)*VLOOKUP($A249,'RAW DATA'!$A$1:$AI$332,30,FALSE)/1000, PI()*(VLOOKUP($A249,'RAW DATA'!$A$1:$AI$332,31,FALSE)/2)^2*VLOOKUP($A249,'RAW DATA'!$A$1:$AI$332,29,FALSE)/1000)</f>
        <v>380.25</v>
      </c>
      <c r="L249">
        <f t="shared" si="14"/>
        <v>199.86850756081526</v>
      </c>
      <c r="M249" s="22" t="str">
        <f>VLOOKUP($A249,'RAW DATA'!$A$1:$AI$332,33,FALSE)</f>
        <v>x</v>
      </c>
      <c r="N249" s="22">
        <f>VLOOKUP($A249,'RAW DATA'!$A$1:$AI$332,34,FALSE)</f>
        <v>0</v>
      </c>
      <c r="O249" s="22" t="str">
        <f t="shared" si="15"/>
        <v/>
      </c>
      <c r="P249" s="22" t="str">
        <f t="shared" si="16"/>
        <v/>
      </c>
    </row>
    <row r="250" spans="1:16" x14ac:dyDescent="0.25">
      <c r="A250" s="2" t="s">
        <v>529</v>
      </c>
      <c r="B250">
        <f>VLOOKUP($A250,'RAW DATA'!$A$1:$AI$332,6,FALSE)</f>
        <v>0</v>
      </c>
      <c r="C250" t="e">
        <f>IF(VLOOKUP($A250,'RAW DATA'!$A$1:$AI$332,14,FALSE)=0,NA(),(VLOOKUP($A250,'RAW DATA'!$A$1:$AI$332,14,FALSE)))</f>
        <v>#N/A</v>
      </c>
      <c r="D250" t="e">
        <f>IF(VLOOKUP($A250,'RAW DATA'!$A$1:$AI$332,15,FALSE)=0,NA(),(VLOOKUP($A250,'RAW DATA'!$A$1:$AI$332,15,FALSE)))</f>
        <v>#N/A</v>
      </c>
      <c r="E250">
        <f>IFERROR(VLOOKUP($A250,'RAW DATA'!$A$1:$AI$332,16,FALSE),0)</f>
        <v>8</v>
      </c>
      <c r="F250">
        <f>IFERROR(VLOOKUP($A250,'RAW DATA'!$A$1:$AI$332,17,FALSE),0)</f>
        <v>4.2</v>
      </c>
      <c r="G250">
        <f>IFERROR(VLOOKUP($A250,'RAW DATA'!$A$1:$AI$332,18,FALSE),0)</f>
        <v>3.8</v>
      </c>
      <c r="H250" s="22">
        <f>IFERROR(VLOOKUP($A250,'RAW DATA'!$A$1:$AI$332,23,FALSE),0)</f>
        <v>220</v>
      </c>
      <c r="I250" s="22">
        <f t="shared" si="17"/>
        <v>138.18181818181819</v>
      </c>
      <c r="J250" s="22">
        <f>IFERROR(VLOOKUP($A250,'RAW DATA'!$A$1:$AI$332,24,FALSE),0)</f>
        <v>141.68</v>
      </c>
      <c r="K250">
        <f>IFERROR(VLOOKUP($A250,'RAW DATA'!$A$1:$AI$332,28,FALSE)*VLOOKUP($A250,'RAW DATA'!$A$1:$AI$332,29,FALSE)*VLOOKUP($A250,'RAW DATA'!$A$1:$AI$332,30,FALSE)/1000, PI()*(VLOOKUP($A250,'RAW DATA'!$A$1:$AI$332,31,FALSE)/2)^2*VLOOKUP($A250,'RAW DATA'!$A$1:$AI$332,29,FALSE)/1000)</f>
        <v>141.68</v>
      </c>
      <c r="L250">
        <f t="shared" si="14"/>
        <v>214.56804065499716</v>
      </c>
      <c r="M250" s="22" t="str">
        <f>VLOOKUP($A250,'RAW DATA'!$A$1:$AI$332,33,FALSE)</f>
        <v>x</v>
      </c>
      <c r="N250" s="22">
        <f>VLOOKUP($A250,'RAW DATA'!$A$1:$AI$332,34,FALSE)</f>
        <v>0</v>
      </c>
      <c r="O250" s="22" t="str">
        <f t="shared" si="15"/>
        <v/>
      </c>
      <c r="P250" s="22" t="str">
        <f t="shared" si="16"/>
        <v/>
      </c>
    </row>
    <row r="251" spans="1:16" x14ac:dyDescent="0.25">
      <c r="A251" s="2" t="s">
        <v>530</v>
      </c>
      <c r="B251">
        <f>VLOOKUP($A251,'RAW DATA'!$A$1:$AI$332,6,FALSE)</f>
        <v>0</v>
      </c>
      <c r="C251" t="e">
        <f>IF(VLOOKUP($A251,'RAW DATA'!$A$1:$AI$332,14,FALSE)=0,NA(),(VLOOKUP($A251,'RAW DATA'!$A$1:$AI$332,14,FALSE)))</f>
        <v>#N/A</v>
      </c>
      <c r="D251" t="e">
        <f>IF(VLOOKUP($A251,'RAW DATA'!$A$1:$AI$332,15,FALSE)=0,NA(),(VLOOKUP($A251,'RAW DATA'!$A$1:$AI$332,15,FALSE)))</f>
        <v>#N/A</v>
      </c>
      <c r="E251">
        <f>IFERROR(VLOOKUP($A251,'RAW DATA'!$A$1:$AI$332,16,FALSE),0)</f>
        <v>3.6</v>
      </c>
      <c r="F251">
        <f>IFERROR(VLOOKUP($A251,'RAW DATA'!$A$1:$AI$332,17,FALSE),0)</f>
        <v>4.2</v>
      </c>
      <c r="G251">
        <f>IFERROR(VLOOKUP($A251,'RAW DATA'!$A$1:$AI$332,18,FALSE),0)</f>
        <v>3.7</v>
      </c>
      <c r="H251" s="22">
        <f>IFERROR(VLOOKUP($A251,'RAW DATA'!$A$1:$AI$332,23,FALSE),0)</f>
        <v>105</v>
      </c>
      <c r="I251" s="22">
        <f t="shared" si="17"/>
        <v>126.85714285714286</v>
      </c>
      <c r="J251" s="22">
        <f>IFERROR(VLOOKUP($A251,'RAW DATA'!$A$1:$AI$332,24,FALSE),0)</f>
        <v>75.680000000000007</v>
      </c>
      <c r="K251">
        <f>IFERROR(VLOOKUP($A251,'RAW DATA'!$A$1:$AI$332,28,FALSE)*VLOOKUP($A251,'RAW DATA'!$A$1:$AI$332,29,FALSE)*VLOOKUP($A251,'RAW DATA'!$A$1:$AI$332,30,FALSE)/1000, PI()*(VLOOKUP($A251,'RAW DATA'!$A$1:$AI$332,31,FALSE)/2)^2*VLOOKUP($A251,'RAW DATA'!$A$1:$AI$332,29,FALSE)/1000)</f>
        <v>75.680000000000007</v>
      </c>
      <c r="L251">
        <f t="shared" si="14"/>
        <v>176.00422832980971</v>
      </c>
      <c r="M251" s="22" t="str">
        <f>VLOOKUP($A251,'RAW DATA'!$A$1:$AI$332,33,FALSE)</f>
        <v>x</v>
      </c>
      <c r="N251" s="22">
        <f>VLOOKUP($A251,'RAW DATA'!$A$1:$AI$332,34,FALSE)</f>
        <v>0</v>
      </c>
      <c r="O251" s="22" t="str">
        <f t="shared" si="15"/>
        <v/>
      </c>
      <c r="P251" s="22" t="str">
        <f t="shared" si="16"/>
        <v/>
      </c>
    </row>
    <row r="252" spans="1:16" x14ac:dyDescent="0.25">
      <c r="A252" s="2" t="s">
        <v>633</v>
      </c>
      <c r="B252" t="str">
        <f>VLOOKUP($A252,'RAW DATA'!$A$1:$AI$332,6,FALSE)</f>
        <v>NMC, NCA, NMC/NCA</v>
      </c>
      <c r="C252" t="e">
        <f>IF(VLOOKUP($A252,'RAW DATA'!$A$1:$AI$332,14,FALSE)=0,NA(),(VLOOKUP($A252,'RAW DATA'!$A$1:$AI$332,14,FALSE)))</f>
        <v>#N/A</v>
      </c>
      <c r="D252" t="e">
        <f>IF(VLOOKUP($A252,'RAW DATA'!$A$1:$AI$332,15,FALSE)=0,NA(),(VLOOKUP($A252,'RAW DATA'!$A$1:$AI$332,15,FALSE)))</f>
        <v>#N/A</v>
      </c>
      <c r="E252">
        <f>IFERROR(VLOOKUP($A252,'RAW DATA'!$A$1:$AI$332,16,FALSE),0)</f>
        <v>4.9000000000000004</v>
      </c>
      <c r="F252">
        <f>IFERROR(VLOOKUP($A252,'RAW DATA'!$A$1:$AI$332,17,FALSE),0)</f>
        <v>4.2</v>
      </c>
      <c r="G252">
        <f>IFERROR(VLOOKUP($A252,'RAW DATA'!$A$1:$AI$332,18,FALSE),0)</f>
        <v>3.7</v>
      </c>
      <c r="H252" s="22">
        <f>IFERROR(VLOOKUP($A252,'RAW DATA'!$A$1:$AI$332,23,FALSE),0)</f>
        <v>90</v>
      </c>
      <c r="I252" s="22">
        <f t="shared" si="17"/>
        <v>201.44444444444449</v>
      </c>
      <c r="J252" s="22">
        <f>IFERROR(VLOOKUP($A252,'RAW DATA'!$A$1:$AI$332,24,FALSE),0)</f>
        <v>40.04</v>
      </c>
      <c r="K252">
        <f>IFERROR(VLOOKUP($A252,'RAW DATA'!$A$1:$AI$332,28,FALSE)*VLOOKUP($A252,'RAW DATA'!$A$1:$AI$332,29,FALSE)*VLOOKUP($A252,'RAW DATA'!$A$1:$AI$332,30,FALSE)/1000, PI()*(VLOOKUP($A252,'RAW DATA'!$A$1:$AI$332,31,FALSE)/2)^2*VLOOKUP($A252,'RAW DATA'!$A$1:$AI$332,29,FALSE)/1000)</f>
        <v>40.04</v>
      </c>
      <c r="L252">
        <f t="shared" si="14"/>
        <v>452.79720279720289</v>
      </c>
      <c r="M252" s="22" t="str">
        <f>VLOOKUP($A252,'RAW DATA'!$A$1:$AI$332,33,FALSE)</f>
        <v>x</v>
      </c>
      <c r="N252" s="22">
        <f>VLOOKUP($A252,'RAW DATA'!$A$1:$AI$332,34,FALSE)</f>
        <v>0</v>
      </c>
      <c r="O252" s="22" t="str">
        <f t="shared" si="15"/>
        <v/>
      </c>
      <c r="P252" s="22" t="str">
        <f t="shared" si="16"/>
        <v/>
      </c>
    </row>
    <row r="253" spans="1:16" x14ac:dyDescent="0.25">
      <c r="A253" s="2" t="s">
        <v>634</v>
      </c>
      <c r="B253" t="str">
        <f>VLOOKUP($A253,'RAW DATA'!$A$1:$AI$332,6,FALSE)</f>
        <v>NMC, NCA, NMC/NCA</v>
      </c>
      <c r="C253" t="e">
        <f>IF(VLOOKUP($A253,'RAW DATA'!$A$1:$AI$332,14,FALSE)=0,NA(),(VLOOKUP($A253,'RAW DATA'!$A$1:$AI$332,14,FALSE)))</f>
        <v>#N/A</v>
      </c>
      <c r="D253" t="e">
        <f>IF(VLOOKUP($A253,'RAW DATA'!$A$1:$AI$332,15,FALSE)=0,NA(),(VLOOKUP($A253,'RAW DATA'!$A$1:$AI$332,15,FALSE)))</f>
        <v>#N/A</v>
      </c>
      <c r="E253">
        <f>IFERROR(VLOOKUP($A253,'RAW DATA'!$A$1:$AI$332,16,FALSE),0)</f>
        <v>4.5</v>
      </c>
      <c r="F253">
        <f>IFERROR(VLOOKUP($A253,'RAW DATA'!$A$1:$AI$332,17,FALSE),0)</f>
        <v>4.2</v>
      </c>
      <c r="G253">
        <f>IFERROR(VLOOKUP($A253,'RAW DATA'!$A$1:$AI$332,18,FALSE),0)</f>
        <v>3.7</v>
      </c>
      <c r="H253" s="22">
        <f>IFERROR(VLOOKUP($A253,'RAW DATA'!$A$1:$AI$332,23,FALSE),0)</f>
        <v>90</v>
      </c>
      <c r="I253" s="22">
        <f t="shared" si="17"/>
        <v>185.00000000000003</v>
      </c>
      <c r="J253" s="22">
        <f>IFERROR(VLOOKUP($A253,'RAW DATA'!$A$1:$AI$332,24,FALSE),0)</f>
        <v>40.04</v>
      </c>
      <c r="K253">
        <f>IFERROR(VLOOKUP($A253,'RAW DATA'!$A$1:$AI$332,28,FALSE)*VLOOKUP($A253,'RAW DATA'!$A$1:$AI$332,29,FALSE)*VLOOKUP($A253,'RAW DATA'!$A$1:$AI$332,30,FALSE)/1000, PI()*(VLOOKUP($A253,'RAW DATA'!$A$1:$AI$332,31,FALSE)/2)^2*VLOOKUP($A253,'RAW DATA'!$A$1:$AI$332,29,FALSE)/1000)</f>
        <v>40.04</v>
      </c>
      <c r="L253">
        <f t="shared" si="14"/>
        <v>415.8341658341659</v>
      </c>
      <c r="M253" s="22" t="str">
        <f>VLOOKUP($A253,'RAW DATA'!$A$1:$AI$332,33,FALSE)</f>
        <v>x</v>
      </c>
      <c r="N253" s="22">
        <f>VLOOKUP($A253,'RAW DATA'!$A$1:$AI$332,34,FALSE)</f>
        <v>0</v>
      </c>
      <c r="O253" s="22" t="str">
        <f t="shared" si="15"/>
        <v/>
      </c>
      <c r="P253" s="22" t="str">
        <f t="shared" si="16"/>
        <v/>
      </c>
    </row>
    <row r="254" spans="1:16" x14ac:dyDescent="0.25">
      <c r="A254" s="2" t="s">
        <v>635</v>
      </c>
      <c r="B254" t="str">
        <f>VLOOKUP($A254,'RAW DATA'!$A$1:$AI$332,6,FALSE)</f>
        <v>NMC, NCA, NMC/NCA</v>
      </c>
      <c r="C254" t="e">
        <f>IF(VLOOKUP($A254,'RAW DATA'!$A$1:$AI$332,14,FALSE)=0,NA(),(VLOOKUP($A254,'RAW DATA'!$A$1:$AI$332,14,FALSE)))</f>
        <v>#N/A</v>
      </c>
      <c r="D254" t="e">
        <f>IF(VLOOKUP($A254,'RAW DATA'!$A$1:$AI$332,15,FALSE)=0,NA(),(VLOOKUP($A254,'RAW DATA'!$A$1:$AI$332,15,FALSE)))</f>
        <v>#N/A</v>
      </c>
      <c r="E254">
        <f>IFERROR(VLOOKUP($A254,'RAW DATA'!$A$1:$AI$332,16,FALSE),0)</f>
        <v>5</v>
      </c>
      <c r="F254">
        <f>IFERROR(VLOOKUP($A254,'RAW DATA'!$A$1:$AI$332,17,FALSE),0)</f>
        <v>4.2</v>
      </c>
      <c r="G254">
        <f>IFERROR(VLOOKUP($A254,'RAW DATA'!$A$1:$AI$332,18,FALSE),0)</f>
        <v>3.7</v>
      </c>
      <c r="H254" s="22">
        <f>IFERROR(VLOOKUP($A254,'RAW DATA'!$A$1:$AI$332,23,FALSE),0)</f>
        <v>100</v>
      </c>
      <c r="I254" s="22">
        <f t="shared" si="17"/>
        <v>185</v>
      </c>
      <c r="J254" s="22">
        <f>IFERROR(VLOOKUP($A254,'RAW DATA'!$A$1:$AI$332,24,FALSE),0)</f>
        <v>40.950000000000003</v>
      </c>
      <c r="K254">
        <f>IFERROR(VLOOKUP($A254,'RAW DATA'!$A$1:$AI$332,28,FALSE)*VLOOKUP($A254,'RAW DATA'!$A$1:$AI$332,29,FALSE)*VLOOKUP($A254,'RAW DATA'!$A$1:$AI$332,30,FALSE)/1000, PI()*(VLOOKUP($A254,'RAW DATA'!$A$1:$AI$332,31,FALSE)/2)^2*VLOOKUP($A254,'RAW DATA'!$A$1:$AI$332,29,FALSE)/1000)</f>
        <v>40.950000000000003</v>
      </c>
      <c r="L254">
        <f t="shared" si="14"/>
        <v>451.77045177045176</v>
      </c>
      <c r="M254" s="22" t="str">
        <f>VLOOKUP($A254,'RAW DATA'!$A$1:$AI$332,33,FALSE)</f>
        <v>x</v>
      </c>
      <c r="N254" s="22">
        <f>VLOOKUP($A254,'RAW DATA'!$A$1:$AI$332,34,FALSE)</f>
        <v>0</v>
      </c>
      <c r="O254" s="22" t="str">
        <f t="shared" si="15"/>
        <v/>
      </c>
      <c r="P254" s="22" t="str">
        <f t="shared" si="16"/>
        <v/>
      </c>
    </row>
    <row r="255" spans="1:16" x14ac:dyDescent="0.25">
      <c r="A255" s="2" t="s">
        <v>636</v>
      </c>
      <c r="B255" t="str">
        <f>VLOOKUP($A255,'RAW DATA'!$A$1:$AI$332,6,FALSE)</f>
        <v>NMC, NCA, NMC/NCA</v>
      </c>
      <c r="C255" t="e">
        <f>IF(VLOOKUP($A255,'RAW DATA'!$A$1:$AI$332,14,FALSE)=0,NA(),(VLOOKUP($A255,'RAW DATA'!$A$1:$AI$332,14,FALSE)))</f>
        <v>#N/A</v>
      </c>
      <c r="D255" t="e">
        <f>IF(VLOOKUP($A255,'RAW DATA'!$A$1:$AI$332,15,FALSE)=0,NA(),(VLOOKUP($A255,'RAW DATA'!$A$1:$AI$332,15,FALSE)))</f>
        <v>#N/A</v>
      </c>
      <c r="E255">
        <f>IFERROR(VLOOKUP($A255,'RAW DATA'!$A$1:$AI$332,16,FALSE),0)</f>
        <v>4.5999999999999996</v>
      </c>
      <c r="F255">
        <f>IFERROR(VLOOKUP($A255,'RAW DATA'!$A$1:$AI$332,17,FALSE),0)</f>
        <v>4.2</v>
      </c>
      <c r="G255">
        <f>IFERROR(VLOOKUP($A255,'RAW DATA'!$A$1:$AI$332,18,FALSE),0)</f>
        <v>3.7</v>
      </c>
      <c r="H255" s="22">
        <f>IFERROR(VLOOKUP($A255,'RAW DATA'!$A$1:$AI$332,23,FALSE),0)</f>
        <v>100</v>
      </c>
      <c r="I255" s="22">
        <f t="shared" si="17"/>
        <v>170.2</v>
      </c>
      <c r="J255" s="22">
        <f>IFERROR(VLOOKUP($A255,'RAW DATA'!$A$1:$AI$332,24,FALSE),0)</f>
        <v>40.950000000000003</v>
      </c>
      <c r="K255">
        <f>IFERROR(VLOOKUP($A255,'RAW DATA'!$A$1:$AI$332,28,FALSE)*VLOOKUP($A255,'RAW DATA'!$A$1:$AI$332,29,FALSE)*VLOOKUP($A255,'RAW DATA'!$A$1:$AI$332,30,FALSE)/1000, PI()*(VLOOKUP($A255,'RAW DATA'!$A$1:$AI$332,31,FALSE)/2)^2*VLOOKUP($A255,'RAW DATA'!$A$1:$AI$332,29,FALSE)/1000)</f>
        <v>40.950000000000003</v>
      </c>
      <c r="L255">
        <f t="shared" si="14"/>
        <v>415.62881562881563</v>
      </c>
      <c r="M255" s="22" t="str">
        <f>VLOOKUP($A255,'RAW DATA'!$A$1:$AI$332,33,FALSE)</f>
        <v>x</v>
      </c>
      <c r="N255" s="22">
        <f>VLOOKUP($A255,'RAW DATA'!$A$1:$AI$332,34,FALSE)</f>
        <v>0</v>
      </c>
      <c r="O255" s="22" t="str">
        <f t="shared" si="15"/>
        <v/>
      </c>
      <c r="P255" s="22" t="str">
        <f t="shared" si="16"/>
        <v/>
      </c>
    </row>
    <row r="256" spans="1:16" x14ac:dyDescent="0.25">
      <c r="A256" s="2" t="s">
        <v>637</v>
      </c>
      <c r="B256" t="str">
        <f>VLOOKUP($A256,'RAW DATA'!$A$1:$AI$332,6,FALSE)</f>
        <v>NMC, NCA, NMC/NCA</v>
      </c>
      <c r="C256" t="e">
        <f>IF(VLOOKUP($A256,'RAW DATA'!$A$1:$AI$332,14,FALSE)=0,NA(),(VLOOKUP($A256,'RAW DATA'!$A$1:$AI$332,14,FALSE)))</f>
        <v>#N/A</v>
      </c>
      <c r="D256" t="e">
        <f>IF(VLOOKUP($A256,'RAW DATA'!$A$1:$AI$332,15,FALSE)=0,NA(),(VLOOKUP($A256,'RAW DATA'!$A$1:$AI$332,15,FALSE)))</f>
        <v>#N/A</v>
      </c>
      <c r="E256">
        <f>IFERROR(VLOOKUP($A256,'RAW DATA'!$A$1:$AI$332,16,FALSE),0)</f>
        <v>5.0999999999999996</v>
      </c>
      <c r="F256">
        <f>IFERROR(VLOOKUP($A256,'RAW DATA'!$A$1:$AI$332,17,FALSE),0)</f>
        <v>4.2</v>
      </c>
      <c r="G256">
        <f>IFERROR(VLOOKUP($A256,'RAW DATA'!$A$1:$AI$332,18,FALSE),0)</f>
        <v>3.7</v>
      </c>
      <c r="H256" s="22">
        <f>IFERROR(VLOOKUP($A256,'RAW DATA'!$A$1:$AI$332,23,FALSE),0)</f>
        <v>95</v>
      </c>
      <c r="I256" s="22">
        <f t="shared" si="17"/>
        <v>198.63157894736844</v>
      </c>
      <c r="J256" s="22">
        <f>IFERROR(VLOOKUP($A256,'RAW DATA'!$A$1:$AI$332,24,FALSE),0)</f>
        <v>42.12</v>
      </c>
      <c r="K256">
        <f>IFERROR(VLOOKUP($A256,'RAW DATA'!$A$1:$AI$332,28,FALSE)*VLOOKUP($A256,'RAW DATA'!$A$1:$AI$332,29,FALSE)*VLOOKUP($A256,'RAW DATA'!$A$1:$AI$332,30,FALSE)/1000, PI()*(VLOOKUP($A256,'RAW DATA'!$A$1:$AI$332,31,FALSE)/2)^2*VLOOKUP($A256,'RAW DATA'!$A$1:$AI$332,29,FALSE)/1000)</f>
        <v>42.12</v>
      </c>
      <c r="L256">
        <f t="shared" si="14"/>
        <v>448.00569800569804</v>
      </c>
      <c r="M256" s="22" t="str">
        <f>VLOOKUP($A256,'RAW DATA'!$A$1:$AI$332,33,FALSE)</f>
        <v>x</v>
      </c>
      <c r="N256" s="22">
        <f>VLOOKUP($A256,'RAW DATA'!$A$1:$AI$332,34,FALSE)</f>
        <v>0</v>
      </c>
      <c r="O256" s="22" t="str">
        <f t="shared" si="15"/>
        <v/>
      </c>
      <c r="P256" s="22" t="str">
        <f t="shared" si="16"/>
        <v/>
      </c>
    </row>
    <row r="257" spans="1:16" x14ac:dyDescent="0.25">
      <c r="A257" s="2" t="s">
        <v>638</v>
      </c>
      <c r="B257" t="str">
        <f>VLOOKUP($A257,'RAW DATA'!$A$1:$AI$332,6,FALSE)</f>
        <v>NMC, NCA, NMC/NCA</v>
      </c>
      <c r="C257" t="e">
        <f>IF(VLOOKUP($A257,'RAW DATA'!$A$1:$AI$332,14,FALSE)=0,NA(),(VLOOKUP($A257,'RAW DATA'!$A$1:$AI$332,14,FALSE)))</f>
        <v>#N/A</v>
      </c>
      <c r="D257" t="e">
        <f>IF(VLOOKUP($A257,'RAW DATA'!$A$1:$AI$332,15,FALSE)=0,NA(),(VLOOKUP($A257,'RAW DATA'!$A$1:$AI$332,15,FALSE)))</f>
        <v>#N/A</v>
      </c>
      <c r="E257">
        <f>IFERROR(VLOOKUP($A257,'RAW DATA'!$A$1:$AI$332,16,FALSE),0)</f>
        <v>4.7</v>
      </c>
      <c r="F257">
        <f>IFERROR(VLOOKUP($A257,'RAW DATA'!$A$1:$AI$332,17,FALSE),0)</f>
        <v>4.2</v>
      </c>
      <c r="G257">
        <f>IFERROR(VLOOKUP($A257,'RAW DATA'!$A$1:$AI$332,18,FALSE),0)</f>
        <v>3.7</v>
      </c>
      <c r="H257" s="22">
        <f>IFERROR(VLOOKUP($A257,'RAW DATA'!$A$1:$AI$332,23,FALSE),0)</f>
        <v>95</v>
      </c>
      <c r="I257" s="22">
        <f t="shared" si="17"/>
        <v>183.05263157894737</v>
      </c>
      <c r="J257" s="22">
        <f>IFERROR(VLOOKUP($A257,'RAW DATA'!$A$1:$AI$332,24,FALSE),0)</f>
        <v>42.12</v>
      </c>
      <c r="K257">
        <f>IFERROR(VLOOKUP($A257,'RAW DATA'!$A$1:$AI$332,28,FALSE)*VLOOKUP($A257,'RAW DATA'!$A$1:$AI$332,29,FALSE)*VLOOKUP($A257,'RAW DATA'!$A$1:$AI$332,30,FALSE)/1000, PI()*(VLOOKUP($A257,'RAW DATA'!$A$1:$AI$332,31,FALSE)/2)^2*VLOOKUP($A257,'RAW DATA'!$A$1:$AI$332,29,FALSE)/1000)</f>
        <v>42.12</v>
      </c>
      <c r="L257">
        <f t="shared" si="14"/>
        <v>412.86799620132956</v>
      </c>
      <c r="M257" s="22" t="str">
        <f>VLOOKUP($A257,'RAW DATA'!$A$1:$AI$332,33,FALSE)</f>
        <v>x</v>
      </c>
      <c r="N257" s="22">
        <f>VLOOKUP($A257,'RAW DATA'!$A$1:$AI$332,34,FALSE)</f>
        <v>0</v>
      </c>
      <c r="O257" s="22" t="str">
        <f t="shared" si="15"/>
        <v/>
      </c>
      <c r="P257" s="22" t="str">
        <f t="shared" si="16"/>
        <v/>
      </c>
    </row>
    <row r="258" spans="1:16" x14ac:dyDescent="0.25">
      <c r="A258" s="2" t="s">
        <v>639</v>
      </c>
      <c r="B258" t="str">
        <f>VLOOKUP($A258,'RAW DATA'!$A$1:$AI$332,6,FALSE)</f>
        <v>NMC, NCA, NMC/NCA</v>
      </c>
      <c r="C258" t="e">
        <f>IF(VLOOKUP($A258,'RAW DATA'!$A$1:$AI$332,14,FALSE)=0,NA(),(VLOOKUP($A258,'RAW DATA'!$A$1:$AI$332,14,FALSE)))</f>
        <v>#N/A</v>
      </c>
      <c r="D258" t="e">
        <f>IF(VLOOKUP($A258,'RAW DATA'!$A$1:$AI$332,15,FALSE)=0,NA(),(VLOOKUP($A258,'RAW DATA'!$A$1:$AI$332,15,FALSE)))</f>
        <v>#N/A</v>
      </c>
      <c r="E258">
        <f>IFERROR(VLOOKUP($A258,'RAW DATA'!$A$1:$AI$332,16,FALSE),0)</f>
        <v>5</v>
      </c>
      <c r="F258">
        <f>IFERROR(VLOOKUP($A258,'RAW DATA'!$A$1:$AI$332,17,FALSE),0)</f>
        <v>4.2</v>
      </c>
      <c r="G258">
        <f>IFERROR(VLOOKUP($A258,'RAW DATA'!$A$1:$AI$332,18,FALSE),0)</f>
        <v>3.7</v>
      </c>
      <c r="H258" s="22">
        <f>IFERROR(VLOOKUP($A258,'RAW DATA'!$A$1:$AI$332,23,FALSE),0)</f>
        <v>125</v>
      </c>
      <c r="I258" s="22">
        <f t="shared" si="17"/>
        <v>148</v>
      </c>
      <c r="J258" s="22">
        <f>IFERROR(VLOOKUP($A258,'RAW DATA'!$A$1:$AI$332,24,FALSE),0)</f>
        <v>42.12</v>
      </c>
      <c r="K258">
        <f>IFERROR(VLOOKUP($A258,'RAW DATA'!$A$1:$AI$332,28,FALSE)*VLOOKUP($A258,'RAW DATA'!$A$1:$AI$332,29,FALSE)*VLOOKUP($A258,'RAW DATA'!$A$1:$AI$332,30,FALSE)/1000, PI()*(VLOOKUP($A258,'RAW DATA'!$A$1:$AI$332,31,FALSE)/2)^2*VLOOKUP($A258,'RAW DATA'!$A$1:$AI$332,29,FALSE)/1000)</f>
        <v>42.12</v>
      </c>
      <c r="L258">
        <f t="shared" ref="L258:L321" si="18">(E258*G258)/(K258/1000)</f>
        <v>439.22127255460589</v>
      </c>
      <c r="M258" s="22" t="str">
        <f>VLOOKUP($A258,'RAW DATA'!$A$1:$AI$332,33,FALSE)</f>
        <v>x</v>
      </c>
      <c r="N258" s="22">
        <f>VLOOKUP($A258,'RAW DATA'!$A$1:$AI$332,34,FALSE)</f>
        <v>0</v>
      </c>
      <c r="O258" s="22" t="str">
        <f t="shared" ref="O258:O321" si="19">IFERROR(C258/L258-1,"")</f>
        <v/>
      </c>
      <c r="P258" s="22" t="str">
        <f t="shared" ref="P258:P321" si="20">IFERROR(D258/I258-1,"")</f>
        <v/>
      </c>
    </row>
    <row r="259" spans="1:16" x14ac:dyDescent="0.25">
      <c r="A259" s="2" t="s">
        <v>640</v>
      </c>
      <c r="B259" t="str">
        <f>VLOOKUP($A259,'RAW DATA'!$A$1:$AI$332,6,FALSE)</f>
        <v>NMC, NCA, NMC/NCA</v>
      </c>
      <c r="C259" t="e">
        <f>IF(VLOOKUP($A259,'RAW DATA'!$A$1:$AI$332,14,FALSE)=0,NA(),(VLOOKUP($A259,'RAW DATA'!$A$1:$AI$332,14,FALSE)))</f>
        <v>#N/A</v>
      </c>
      <c r="D259" t="e">
        <f>IF(VLOOKUP($A259,'RAW DATA'!$A$1:$AI$332,15,FALSE)=0,NA(),(VLOOKUP($A259,'RAW DATA'!$A$1:$AI$332,15,FALSE)))</f>
        <v>#N/A</v>
      </c>
      <c r="E259">
        <f>IFERROR(VLOOKUP($A259,'RAW DATA'!$A$1:$AI$332,16,FALSE),0)</f>
        <v>4.5999999999999996</v>
      </c>
      <c r="F259">
        <f>IFERROR(VLOOKUP($A259,'RAW DATA'!$A$1:$AI$332,17,FALSE),0)</f>
        <v>4.2</v>
      </c>
      <c r="G259">
        <f>IFERROR(VLOOKUP($A259,'RAW DATA'!$A$1:$AI$332,18,FALSE),0)</f>
        <v>3.7</v>
      </c>
      <c r="H259" s="22">
        <f>IFERROR(VLOOKUP($A259,'RAW DATA'!$A$1:$AI$332,23,FALSE),0)</f>
        <v>125</v>
      </c>
      <c r="I259" s="22">
        <f t="shared" ref="I259:I322" si="21">(E259*G259)/(H259/1000)</f>
        <v>136.16</v>
      </c>
      <c r="J259" s="22">
        <f>IFERROR(VLOOKUP($A259,'RAW DATA'!$A$1:$AI$332,24,FALSE),0)</f>
        <v>42.12</v>
      </c>
      <c r="K259">
        <f>IFERROR(VLOOKUP($A259,'RAW DATA'!$A$1:$AI$332,28,FALSE)*VLOOKUP($A259,'RAW DATA'!$A$1:$AI$332,29,FALSE)*VLOOKUP($A259,'RAW DATA'!$A$1:$AI$332,30,FALSE)/1000, PI()*(VLOOKUP($A259,'RAW DATA'!$A$1:$AI$332,31,FALSE)/2)^2*VLOOKUP($A259,'RAW DATA'!$A$1:$AI$332,29,FALSE)/1000)</f>
        <v>42.12</v>
      </c>
      <c r="L259">
        <f t="shared" si="18"/>
        <v>404.08357075023741</v>
      </c>
      <c r="M259" s="22" t="str">
        <f>VLOOKUP($A259,'RAW DATA'!$A$1:$AI$332,33,FALSE)</f>
        <v>x</v>
      </c>
      <c r="N259" s="22">
        <f>VLOOKUP($A259,'RAW DATA'!$A$1:$AI$332,34,FALSE)</f>
        <v>0</v>
      </c>
      <c r="O259" s="22" t="str">
        <f t="shared" si="19"/>
        <v/>
      </c>
      <c r="P259" s="22" t="str">
        <f t="shared" si="20"/>
        <v/>
      </c>
    </row>
    <row r="260" spans="1:16" x14ac:dyDescent="0.25">
      <c r="A260" s="2" t="s">
        <v>621</v>
      </c>
      <c r="B260" t="str">
        <f>VLOOKUP($A260,'RAW DATA'!$A$1:$AI$332,6,FALSE)</f>
        <v>NMC</v>
      </c>
      <c r="C260">
        <f>IF(VLOOKUP($A260,'RAW DATA'!$A$1:$AI$332,14,FALSE)=0,NA(),(VLOOKUP($A260,'RAW DATA'!$A$1:$AI$332,14,FALSE)))</f>
        <v>273</v>
      </c>
      <c r="D260">
        <f>IF(VLOOKUP($A260,'RAW DATA'!$A$1:$AI$332,15,FALSE)=0,NA(),(VLOOKUP($A260,'RAW DATA'!$A$1:$AI$332,15,FALSE)))</f>
        <v>125</v>
      </c>
      <c r="E260">
        <f>IFERROR(VLOOKUP($A260,'RAW DATA'!$A$1:$AI$332,16,FALSE),0)</f>
        <v>22</v>
      </c>
      <c r="F260">
        <f>IFERROR(VLOOKUP($A260,'RAW DATA'!$A$1:$AI$332,17,FALSE),0)</f>
        <v>4.2</v>
      </c>
      <c r="G260">
        <f>IFERROR(VLOOKUP($A260,'RAW DATA'!$A$1:$AI$332,18,FALSE),0)</f>
        <v>3.7</v>
      </c>
      <c r="H260" s="22">
        <f>IFERROR(VLOOKUP($A260,'RAW DATA'!$A$1:$AI$332,23,FALSE),0)</f>
        <v>650</v>
      </c>
      <c r="I260" s="22">
        <f t="shared" si="21"/>
        <v>125.23076923076924</v>
      </c>
      <c r="J260" s="22">
        <f>IFERROR(VLOOKUP($A260,'RAW DATA'!$A$1:$AI$332,24,FALSE),0)</f>
        <v>297.38940000000002</v>
      </c>
      <c r="K260">
        <f>IFERROR(VLOOKUP($A260,'RAW DATA'!$A$1:$AI$332,28,FALSE)*VLOOKUP($A260,'RAW DATA'!$A$1:$AI$332,29,FALSE)*VLOOKUP($A260,'RAW DATA'!$A$1:$AI$332,30,FALSE)/1000, PI()*(VLOOKUP($A260,'RAW DATA'!$A$1:$AI$332,31,FALSE)/2)^2*VLOOKUP($A260,'RAW DATA'!$A$1:$AI$332,29,FALSE)/1000)</f>
        <v>297.38940000000002</v>
      </c>
      <c r="L260">
        <f t="shared" si="18"/>
        <v>273.71520303010129</v>
      </c>
      <c r="M260" s="22" t="str">
        <f>VLOOKUP($A260,'RAW DATA'!$A$1:$AI$332,33,FALSE)</f>
        <v>x</v>
      </c>
      <c r="N260" s="22">
        <f>VLOOKUP($A260,'RAW DATA'!$A$1:$AI$332,34,FALSE)</f>
        <v>0</v>
      </c>
      <c r="O260" s="22">
        <f t="shared" si="19"/>
        <v>-2.6129459459459659E-3</v>
      </c>
      <c r="P260" s="22">
        <f t="shared" si="20"/>
        <v>-1.8427518427519551E-3</v>
      </c>
    </row>
    <row r="261" spans="1:16" x14ac:dyDescent="0.25">
      <c r="A261" s="2" t="s">
        <v>563</v>
      </c>
      <c r="B261" t="str">
        <f>VLOOKUP($A261,'RAW DATA'!$A$1:$AI$332,6,FALSE)</f>
        <v>NMC</v>
      </c>
      <c r="C261">
        <f>IF(VLOOKUP($A261,'RAW DATA'!$A$1:$AI$332,14,FALSE)=0,NA(),(VLOOKUP($A261,'RAW DATA'!$A$1:$AI$332,14,FALSE)))</f>
        <v>232</v>
      </c>
      <c r="D261">
        <f>IF(VLOOKUP($A261,'RAW DATA'!$A$1:$AI$332,15,FALSE)=0,NA(),(VLOOKUP($A261,'RAW DATA'!$A$1:$AI$332,15,FALSE)))</f>
        <v>101</v>
      </c>
      <c r="E261">
        <f>IFERROR(VLOOKUP($A261,'RAW DATA'!$A$1:$AI$332,16,FALSE),0)</f>
        <v>75</v>
      </c>
      <c r="F261">
        <f>IFERROR(VLOOKUP($A261,'RAW DATA'!$A$1:$AI$332,17,FALSE),0)</f>
        <v>4.2</v>
      </c>
      <c r="G261">
        <f>IFERROR(VLOOKUP($A261,'RAW DATA'!$A$1:$AI$332,18,FALSE),0)</f>
        <v>3.7</v>
      </c>
      <c r="H261" s="22">
        <f>IFERROR(VLOOKUP($A261,'RAW DATA'!$A$1:$AI$332,23,FALSE),0)</f>
        <v>2750</v>
      </c>
      <c r="I261" s="22">
        <f t="shared" si="21"/>
        <v>100.90909090909091</v>
      </c>
      <c r="J261" s="22">
        <f>IFERROR(VLOOKUP($A261,'RAW DATA'!$A$1:$AI$332,24,FALSE),0)</f>
        <v>1174.8</v>
      </c>
      <c r="K261">
        <f>IFERROR(VLOOKUP($A261,'RAW DATA'!$A$1:$AI$332,28,FALSE)*VLOOKUP($A261,'RAW DATA'!$A$1:$AI$332,29,FALSE)*VLOOKUP($A261,'RAW DATA'!$A$1:$AI$332,30,FALSE)/1000, PI()*(VLOOKUP($A261,'RAW DATA'!$A$1:$AI$332,31,FALSE)/2)^2*VLOOKUP($A261,'RAW DATA'!$A$1:$AI$332,29,FALSE)/1000)</f>
        <v>1174.8</v>
      </c>
      <c r="L261">
        <f t="shared" si="18"/>
        <v>236.21041879468848</v>
      </c>
      <c r="M261" s="22" t="str">
        <f>VLOOKUP($A261,'RAW DATA'!$A$1:$AI$332,33,FALSE)</f>
        <v>x</v>
      </c>
      <c r="N261" s="22">
        <f>VLOOKUP($A261,'RAW DATA'!$A$1:$AI$332,34,FALSE)</f>
        <v>0</v>
      </c>
      <c r="O261" s="22">
        <f t="shared" si="19"/>
        <v>-1.7824864864865009E-2</v>
      </c>
      <c r="P261" s="22">
        <f t="shared" si="20"/>
        <v>9.009009009008917E-4</v>
      </c>
    </row>
    <row r="262" spans="1:16" x14ac:dyDescent="0.25">
      <c r="A262" s="2" t="s">
        <v>490</v>
      </c>
      <c r="B262" t="str">
        <f>VLOOKUP($A262,'RAW DATA'!$A$1:$AI$332,6,FALSE)</f>
        <v>NCA</v>
      </c>
      <c r="C262" t="e">
        <f>IF(VLOOKUP($A262,'RAW DATA'!$A$1:$AI$332,14,FALSE)=0,NA(),(VLOOKUP($A262,'RAW DATA'!$A$1:$AI$332,14,FALSE)))</f>
        <v>#N/A</v>
      </c>
      <c r="D262" t="e">
        <f>IF(VLOOKUP($A262,'RAW DATA'!$A$1:$AI$332,15,FALSE)=0,NA(),(VLOOKUP($A262,'RAW DATA'!$A$1:$AI$332,15,FALSE)))</f>
        <v>#N/A</v>
      </c>
      <c r="E262">
        <f>IFERROR(VLOOKUP($A262,'RAW DATA'!$A$1:$AI$332,16,FALSE),0)</f>
        <v>55</v>
      </c>
      <c r="F262">
        <f>IFERROR(VLOOKUP($A262,'RAW DATA'!$A$1:$AI$332,17,FALSE),0)</f>
        <v>4.2</v>
      </c>
      <c r="G262">
        <f>IFERROR(VLOOKUP($A262,'RAW DATA'!$A$1:$AI$332,18,FALSE),0)</f>
        <v>3.6</v>
      </c>
      <c r="H262" s="22">
        <f>IFERROR(VLOOKUP($A262,'RAW DATA'!$A$1:$AI$332,23,FALSE),0)</f>
        <v>1500</v>
      </c>
      <c r="I262" s="22">
        <f t="shared" si="21"/>
        <v>132</v>
      </c>
      <c r="J262" s="22">
        <f>IFERROR(VLOOKUP($A262,'RAW DATA'!$A$1:$AI$332,24,FALSE),0)</f>
        <v>573.678</v>
      </c>
      <c r="K262">
        <f>IFERROR(VLOOKUP($A262,'RAW DATA'!$A$1:$AI$332,28,FALSE)*VLOOKUP($A262,'RAW DATA'!$A$1:$AI$332,29,FALSE)*VLOOKUP($A262,'RAW DATA'!$A$1:$AI$332,30,FALSE)/1000, PI()*(VLOOKUP($A262,'RAW DATA'!$A$1:$AI$332,31,FALSE)/2)^2*VLOOKUP($A262,'RAW DATA'!$A$1:$AI$332,29,FALSE)/1000)</f>
        <v>0</v>
      </c>
      <c r="L262" t="e">
        <f t="shared" si="18"/>
        <v>#DIV/0!</v>
      </c>
      <c r="M262" s="22" t="str">
        <f>VLOOKUP($A262,'RAW DATA'!$A$1:$AI$332,33,FALSE)</f>
        <v>x</v>
      </c>
      <c r="N262" s="22">
        <f>VLOOKUP($A262,'RAW DATA'!$A$1:$AI$332,34,FALSE)</f>
        <v>0</v>
      </c>
      <c r="O262" s="22" t="str">
        <f t="shared" si="19"/>
        <v/>
      </c>
      <c r="P262" s="22" t="str">
        <f t="shared" si="20"/>
        <v/>
      </c>
    </row>
    <row r="263" spans="1:16" x14ac:dyDescent="0.25">
      <c r="A263" s="2" t="s">
        <v>491</v>
      </c>
      <c r="B263" t="str">
        <f>VLOOKUP($A263,'RAW DATA'!$A$1:$AI$332,6,FALSE)</f>
        <v>NCA</v>
      </c>
      <c r="C263" t="e">
        <f>IF(VLOOKUP($A263,'RAW DATA'!$A$1:$AI$332,14,FALSE)=0,NA(),(VLOOKUP($A263,'RAW DATA'!$A$1:$AI$332,14,FALSE)))</f>
        <v>#N/A</v>
      </c>
      <c r="D263" t="e">
        <f>IF(VLOOKUP($A263,'RAW DATA'!$A$1:$AI$332,15,FALSE)=0,NA(),(VLOOKUP($A263,'RAW DATA'!$A$1:$AI$332,15,FALSE)))</f>
        <v>#N/A</v>
      </c>
      <c r="E263">
        <f>IFERROR(VLOOKUP($A263,'RAW DATA'!$A$1:$AI$332,16,FALSE),0)</f>
        <v>55</v>
      </c>
      <c r="F263">
        <f>IFERROR(VLOOKUP($A263,'RAW DATA'!$A$1:$AI$332,17,FALSE),0)</f>
        <v>4.2</v>
      </c>
      <c r="G263">
        <f>IFERROR(VLOOKUP($A263,'RAW DATA'!$A$1:$AI$332,18,FALSE),0)</f>
        <v>3.6</v>
      </c>
      <c r="H263" s="22">
        <f>IFERROR(VLOOKUP($A263,'RAW DATA'!$A$1:$AI$332,23,FALSE),0)</f>
        <v>1500</v>
      </c>
      <c r="I263" s="22">
        <f t="shared" si="21"/>
        <v>132</v>
      </c>
      <c r="J263" s="22">
        <f>IFERROR(VLOOKUP($A263,'RAW DATA'!$A$1:$AI$332,24,FALSE),0)</f>
        <v>573.678</v>
      </c>
      <c r="K263">
        <f>IFERROR(VLOOKUP($A263,'RAW DATA'!$A$1:$AI$332,28,FALSE)*VLOOKUP($A263,'RAW DATA'!$A$1:$AI$332,29,FALSE)*VLOOKUP($A263,'RAW DATA'!$A$1:$AI$332,30,FALSE)/1000, PI()*(VLOOKUP($A263,'RAW DATA'!$A$1:$AI$332,31,FALSE)/2)^2*VLOOKUP($A263,'RAW DATA'!$A$1:$AI$332,29,FALSE)/1000)</f>
        <v>0</v>
      </c>
      <c r="L263" t="e">
        <f t="shared" si="18"/>
        <v>#DIV/0!</v>
      </c>
      <c r="M263" s="22" t="str">
        <f>VLOOKUP($A263,'RAW DATA'!$A$1:$AI$332,33,FALSE)</f>
        <v>x</v>
      </c>
      <c r="N263" s="22">
        <f>VLOOKUP($A263,'RAW DATA'!$A$1:$AI$332,34,FALSE)</f>
        <v>0</v>
      </c>
      <c r="O263" s="22" t="str">
        <f t="shared" si="19"/>
        <v/>
      </c>
      <c r="P263" s="22" t="str">
        <f t="shared" si="20"/>
        <v/>
      </c>
    </row>
    <row r="264" spans="1:16" x14ac:dyDescent="0.25">
      <c r="A264" s="2" t="s">
        <v>650</v>
      </c>
      <c r="B264" t="str">
        <f>VLOOKUP($A264,'RAW DATA'!$A$1:$AI$332,6,FALSE)</f>
        <v>LFP</v>
      </c>
      <c r="C264" t="e">
        <f>IF(VLOOKUP($A264,'RAW DATA'!$A$1:$AI$332,14,FALSE)=0,NA(),(VLOOKUP($A264,'RAW DATA'!$A$1:$AI$332,14,FALSE)))</f>
        <v>#N/A</v>
      </c>
      <c r="D264" t="e">
        <f>IF(VLOOKUP($A264,'RAW DATA'!$A$1:$AI$332,15,FALSE)=0,NA(),(VLOOKUP($A264,'RAW DATA'!$A$1:$AI$332,15,FALSE)))</f>
        <v>#N/A</v>
      </c>
      <c r="E264">
        <f>IFERROR(VLOOKUP($A264,'RAW DATA'!$A$1:$AI$332,16,FALSE),0)</f>
        <v>44</v>
      </c>
      <c r="F264">
        <f>IFERROR(VLOOKUP($A264,'RAW DATA'!$A$1:$AI$332,17,FALSE),0)</f>
        <v>3.65</v>
      </c>
      <c r="G264">
        <f>IFERROR(VLOOKUP($A264,'RAW DATA'!$A$1:$AI$332,18,FALSE),0)</f>
        <v>3.3</v>
      </c>
      <c r="H264" s="22">
        <f>IFERROR(VLOOKUP($A264,'RAW DATA'!$A$1:$AI$332,23,FALSE),0)</f>
        <v>900</v>
      </c>
      <c r="I264" s="22">
        <f t="shared" si="21"/>
        <v>161.33333333333331</v>
      </c>
      <c r="J264" s="22">
        <f>IFERROR(VLOOKUP($A264,'RAW DATA'!$A$1:$AI$332,24,FALSE),0)</f>
        <v>476.12450000000001</v>
      </c>
      <c r="K264">
        <f>IFERROR(VLOOKUP($A264,'RAW DATA'!$A$1:$AI$332,28,FALSE)*VLOOKUP($A264,'RAW DATA'!$A$1:$AI$332,29,FALSE)*VLOOKUP($A264,'RAW DATA'!$A$1:$AI$332,30,FALSE)/1000, PI()*(VLOOKUP($A264,'RAW DATA'!$A$1:$AI$332,31,FALSE)/2)^2*VLOOKUP($A264,'RAW DATA'!$A$1:$AI$332,29,FALSE)/1000)</f>
        <v>0</v>
      </c>
      <c r="L264" t="e">
        <f t="shared" si="18"/>
        <v>#DIV/0!</v>
      </c>
      <c r="M264" s="22" t="str">
        <f>VLOOKUP($A264,'RAW DATA'!$A$1:$AI$332,33,FALSE)</f>
        <v>x</v>
      </c>
      <c r="N264" s="22">
        <f>VLOOKUP($A264,'RAW DATA'!$A$1:$AI$332,34,FALSE)</f>
        <v>0</v>
      </c>
      <c r="O264" s="22" t="str">
        <f t="shared" si="19"/>
        <v/>
      </c>
      <c r="P264" s="22" t="str">
        <f t="shared" si="20"/>
        <v/>
      </c>
    </row>
    <row r="265" spans="1:16" x14ac:dyDescent="0.25">
      <c r="A265" s="2" t="s">
        <v>660</v>
      </c>
      <c r="B265" t="str">
        <f>VLOOKUP($A265,'RAW DATA'!$A$1:$AI$332,6,FALSE)</f>
        <v>NMC, NCA, NMC/NCA</v>
      </c>
      <c r="C265" t="e">
        <f>IF(VLOOKUP($A265,'RAW DATA'!$A$1:$AI$332,14,FALSE)=0,NA(),(VLOOKUP($A265,'RAW DATA'!$A$1:$AI$332,14,FALSE)))</f>
        <v>#N/A</v>
      </c>
      <c r="D265" t="e">
        <f>IF(VLOOKUP($A265,'RAW DATA'!$A$1:$AI$332,15,FALSE)=0,NA(),(VLOOKUP($A265,'RAW DATA'!$A$1:$AI$332,15,FALSE)))</f>
        <v>#N/A</v>
      </c>
      <c r="E265">
        <f>IFERROR(VLOOKUP($A265,'RAW DATA'!$A$1:$AI$332,16,FALSE),0)</f>
        <v>5</v>
      </c>
      <c r="F265">
        <f>IFERROR(VLOOKUP($A265,'RAW DATA'!$A$1:$AI$332,17,FALSE),0)</f>
        <v>4.0999999999999996</v>
      </c>
      <c r="G265">
        <f>IFERROR(VLOOKUP($A265,'RAW DATA'!$A$1:$AI$332,18,FALSE),0)</f>
        <v>3.65</v>
      </c>
      <c r="H265" s="22">
        <f>IFERROR(VLOOKUP($A265,'RAW DATA'!$A$1:$AI$332,23,FALSE),0)</f>
        <v>350</v>
      </c>
      <c r="I265" s="22">
        <f t="shared" si="21"/>
        <v>52.142857142857146</v>
      </c>
      <c r="J265" s="22">
        <f>IFERROR(VLOOKUP($A265,'RAW DATA'!$A$1:$AI$332,24,FALSE),0)</f>
        <v>158.80549999999999</v>
      </c>
      <c r="K265">
        <f>IFERROR(VLOOKUP($A265,'RAW DATA'!$A$1:$AI$332,28,FALSE)*VLOOKUP($A265,'RAW DATA'!$A$1:$AI$332,29,FALSE)*VLOOKUP($A265,'RAW DATA'!$A$1:$AI$332,30,FALSE)/1000, PI()*(VLOOKUP($A265,'RAW DATA'!$A$1:$AI$332,31,FALSE)/2)^2*VLOOKUP($A265,'RAW DATA'!$A$1:$AI$332,29,FALSE)/1000)</f>
        <v>0</v>
      </c>
      <c r="L265" t="e">
        <f t="shared" si="18"/>
        <v>#DIV/0!</v>
      </c>
      <c r="M265" s="22" t="str">
        <f>VLOOKUP($A265,'RAW DATA'!$A$1:$AI$332,33,FALSE)</f>
        <v>x</v>
      </c>
      <c r="N265" s="22">
        <f>VLOOKUP($A265,'RAW DATA'!$A$1:$AI$332,34,FALSE)</f>
        <v>0</v>
      </c>
      <c r="O265" s="22" t="str">
        <f t="shared" si="19"/>
        <v/>
      </c>
      <c r="P265" s="22" t="str">
        <f t="shared" si="20"/>
        <v/>
      </c>
    </row>
    <row r="266" spans="1:16" x14ac:dyDescent="0.25">
      <c r="A266" s="2" t="s">
        <v>494</v>
      </c>
      <c r="B266" t="str">
        <f>VLOOKUP($A266,'RAW DATA'!$A$1:$AI$332,6,FALSE)</f>
        <v>NCA</v>
      </c>
      <c r="C266" t="e">
        <f>IF(VLOOKUP($A266,'RAW DATA'!$A$1:$AI$332,14,FALSE)=0,NA(),(VLOOKUP($A266,'RAW DATA'!$A$1:$AI$332,14,FALSE)))</f>
        <v>#N/A</v>
      </c>
      <c r="D266" t="e">
        <f>IF(VLOOKUP($A266,'RAW DATA'!$A$1:$AI$332,15,FALSE)=0,NA(),(VLOOKUP($A266,'RAW DATA'!$A$1:$AI$332,15,FALSE)))</f>
        <v>#N/A</v>
      </c>
      <c r="E266">
        <f>IFERROR(VLOOKUP($A266,'RAW DATA'!$A$1:$AI$332,16,FALSE),0)</f>
        <v>7.5</v>
      </c>
      <c r="F266">
        <f>IFERROR(VLOOKUP($A266,'RAW DATA'!$A$1:$AI$332,17,FALSE),0)</f>
        <v>4.2</v>
      </c>
      <c r="G266">
        <f>IFERROR(VLOOKUP($A266,'RAW DATA'!$A$1:$AI$332,18,FALSE),0)</f>
        <v>3.6</v>
      </c>
      <c r="H266" s="22">
        <f>IFERROR(VLOOKUP($A266,'RAW DATA'!$A$1:$AI$332,23,FALSE),0)</f>
        <v>320</v>
      </c>
      <c r="I266" s="22">
        <f t="shared" si="21"/>
        <v>84.375</v>
      </c>
      <c r="J266" s="22">
        <f>IFERROR(VLOOKUP($A266,'RAW DATA'!$A$1:$AI$332,24,FALSE),0)</f>
        <v>130.67420000000001</v>
      </c>
      <c r="K266">
        <f>IFERROR(VLOOKUP($A266,'RAW DATA'!$A$1:$AI$332,28,FALSE)*VLOOKUP($A266,'RAW DATA'!$A$1:$AI$332,29,FALSE)*VLOOKUP($A266,'RAW DATA'!$A$1:$AI$332,30,FALSE)/1000, PI()*(VLOOKUP($A266,'RAW DATA'!$A$1:$AI$332,31,FALSE)/2)^2*VLOOKUP($A266,'RAW DATA'!$A$1:$AI$332,29,FALSE)/1000)</f>
        <v>0</v>
      </c>
      <c r="L266" t="e">
        <f t="shared" si="18"/>
        <v>#DIV/0!</v>
      </c>
      <c r="M266" s="22">
        <f>VLOOKUP($A266,'RAW DATA'!$A$1:$AI$332,33,FALSE)</f>
        <v>0</v>
      </c>
      <c r="N266" s="22" t="str">
        <f>VLOOKUP($A266,'RAW DATA'!$A$1:$AI$332,34,FALSE)</f>
        <v>x</v>
      </c>
      <c r="O266" s="22" t="str">
        <f t="shared" si="19"/>
        <v/>
      </c>
      <c r="P266" s="22" t="str">
        <f t="shared" si="20"/>
        <v/>
      </c>
    </row>
    <row r="267" spans="1:16" x14ac:dyDescent="0.25">
      <c r="A267" s="2" t="s">
        <v>495</v>
      </c>
      <c r="B267" t="str">
        <f>VLOOKUP($A267,'RAW DATA'!$A$1:$AI$332,6,FALSE)</f>
        <v>NCA</v>
      </c>
      <c r="C267" t="e">
        <f>IF(VLOOKUP($A267,'RAW DATA'!$A$1:$AI$332,14,FALSE)=0,NA(),(VLOOKUP($A267,'RAW DATA'!$A$1:$AI$332,14,FALSE)))</f>
        <v>#N/A</v>
      </c>
      <c r="D267" t="e">
        <f>IF(VLOOKUP($A267,'RAW DATA'!$A$1:$AI$332,15,FALSE)=0,NA(),(VLOOKUP($A267,'RAW DATA'!$A$1:$AI$332,15,FALSE)))</f>
        <v>#N/A</v>
      </c>
      <c r="E267">
        <f>IFERROR(VLOOKUP($A267,'RAW DATA'!$A$1:$AI$332,16,FALSE),0)</f>
        <v>7.5</v>
      </c>
      <c r="F267">
        <f>IFERROR(VLOOKUP($A267,'RAW DATA'!$A$1:$AI$332,17,FALSE),0)</f>
        <v>4.2</v>
      </c>
      <c r="G267">
        <f>IFERROR(VLOOKUP($A267,'RAW DATA'!$A$1:$AI$332,18,FALSE),0)</f>
        <v>3.6</v>
      </c>
      <c r="H267" s="22">
        <f>IFERROR(VLOOKUP($A267,'RAW DATA'!$A$1:$AI$332,23,FALSE),0)</f>
        <v>320</v>
      </c>
      <c r="I267" s="22">
        <f t="shared" si="21"/>
        <v>84.375</v>
      </c>
      <c r="J267" s="22">
        <f>IFERROR(VLOOKUP($A267,'RAW DATA'!$A$1:$AI$332,24,FALSE),0)</f>
        <v>130.67420000000001</v>
      </c>
      <c r="K267">
        <f>IFERROR(VLOOKUP($A267,'RAW DATA'!$A$1:$AI$332,28,FALSE)*VLOOKUP($A267,'RAW DATA'!$A$1:$AI$332,29,FALSE)*VLOOKUP($A267,'RAW DATA'!$A$1:$AI$332,30,FALSE)/1000, PI()*(VLOOKUP($A267,'RAW DATA'!$A$1:$AI$332,31,FALSE)/2)^2*VLOOKUP($A267,'RAW DATA'!$A$1:$AI$332,29,FALSE)/1000)</f>
        <v>0</v>
      </c>
      <c r="L267" t="e">
        <f t="shared" si="18"/>
        <v>#DIV/0!</v>
      </c>
      <c r="M267" s="22">
        <f>VLOOKUP($A267,'RAW DATA'!$A$1:$AI$332,33,FALSE)</f>
        <v>0</v>
      </c>
      <c r="N267" s="22" t="str">
        <f>VLOOKUP($A267,'RAW DATA'!$A$1:$AI$332,34,FALSE)</f>
        <v>x</v>
      </c>
      <c r="O267" s="22" t="str">
        <f t="shared" si="19"/>
        <v/>
      </c>
      <c r="P267" s="22" t="str">
        <f t="shared" si="20"/>
        <v/>
      </c>
    </row>
    <row r="268" spans="1:16" x14ac:dyDescent="0.25">
      <c r="A268" s="2" t="s">
        <v>461</v>
      </c>
      <c r="B268">
        <f>VLOOKUP($A268,'RAW DATA'!$A$1:$AI$332,6,FALSE)</f>
        <v>0</v>
      </c>
      <c r="C268">
        <f>IF(VLOOKUP($A268,'RAW DATA'!$A$1:$AI$332,14,FALSE)=0,NA(),(VLOOKUP($A268,'RAW DATA'!$A$1:$AI$332,14,FALSE)))</f>
        <v>460</v>
      </c>
      <c r="D268">
        <f>IF(VLOOKUP($A268,'RAW DATA'!$A$1:$AI$332,15,FALSE)=0,NA(),(VLOOKUP($A268,'RAW DATA'!$A$1:$AI$332,15,FALSE)))</f>
        <v>215</v>
      </c>
      <c r="E268">
        <f>IFERROR(VLOOKUP($A268,'RAW DATA'!$A$1:$AI$332,16,FALSE),0)</f>
        <v>12.6</v>
      </c>
      <c r="F268">
        <f>IFERROR(VLOOKUP($A268,'RAW DATA'!$A$1:$AI$332,17,FALSE),0)</f>
        <v>4.2</v>
      </c>
      <c r="G268">
        <f>IFERROR(VLOOKUP($A268,'RAW DATA'!$A$1:$AI$332,18,FALSE),0)</f>
        <v>3.7</v>
      </c>
      <c r="H268" s="22">
        <f>IFERROR(VLOOKUP($A268,'RAW DATA'!$A$1:$AI$332,23,FALSE),0)</f>
        <v>217</v>
      </c>
      <c r="I268" s="22">
        <f t="shared" si="21"/>
        <v>214.83870967741933</v>
      </c>
      <c r="J268" s="22">
        <f>IFERROR(VLOOKUP($A268,'RAW DATA'!$A$1:$AI$332,24,FALSE),0)</f>
        <v>101.15</v>
      </c>
      <c r="K268">
        <f>IFERROR(VLOOKUP($A268,'RAW DATA'!$A$1:$AI$332,28,FALSE)*VLOOKUP($A268,'RAW DATA'!$A$1:$AI$332,29,FALSE)*VLOOKUP($A268,'RAW DATA'!$A$1:$AI$332,30,FALSE)/1000, PI()*(VLOOKUP($A268,'RAW DATA'!$A$1:$AI$332,31,FALSE)/2)^2*VLOOKUP($A268,'RAW DATA'!$A$1:$AI$332,29,FALSE)/1000)</f>
        <v>101.15</v>
      </c>
      <c r="L268">
        <f t="shared" si="18"/>
        <v>460.89965397923874</v>
      </c>
      <c r="M268" s="22" t="str">
        <f>VLOOKUP($A268,'RAW DATA'!$A$1:$AI$332,33,FALSE)</f>
        <v>x</v>
      </c>
      <c r="N268" s="22">
        <f>VLOOKUP($A268,'RAW DATA'!$A$1:$AI$332,34,FALSE)</f>
        <v>0</v>
      </c>
      <c r="O268" s="22">
        <f t="shared" si="19"/>
        <v>-1.951951951951858E-3</v>
      </c>
      <c r="P268" s="22">
        <f t="shared" si="20"/>
        <v>7.5075075075092812E-4</v>
      </c>
    </row>
    <row r="269" spans="1:16" x14ac:dyDescent="0.25">
      <c r="A269" s="2" t="s">
        <v>686</v>
      </c>
      <c r="B269" t="str">
        <f>VLOOKUP($A269,'RAW DATA'!$A$1:$AI$332,6,FALSE)</f>
        <v>LFP</v>
      </c>
      <c r="C269" t="e">
        <f>IF(VLOOKUP($A269,'RAW DATA'!$A$1:$AI$332,14,FALSE)=0,NA(),(VLOOKUP($A269,'RAW DATA'!$A$1:$AI$332,14,FALSE)))</f>
        <v>#N/A</v>
      </c>
      <c r="D269" t="e">
        <f>IF(VLOOKUP($A269,'RAW DATA'!$A$1:$AI$332,15,FALSE)=0,NA(),(VLOOKUP($A269,'RAW DATA'!$A$1:$AI$332,15,FALSE)))</f>
        <v>#N/A</v>
      </c>
      <c r="E269">
        <f>IFERROR(VLOOKUP($A269,'RAW DATA'!$A$1:$AI$332,16,FALSE),0)</f>
        <v>40</v>
      </c>
      <c r="F269">
        <f>IFERROR(VLOOKUP($A269,'RAW DATA'!$A$1:$AI$332,17,FALSE),0)</f>
        <v>3.65</v>
      </c>
      <c r="G269">
        <f>IFERROR(VLOOKUP($A269,'RAW DATA'!$A$1:$AI$332,18,FALSE),0)</f>
        <v>3.3</v>
      </c>
      <c r="H269" s="22">
        <f>IFERROR(VLOOKUP($A269,'RAW DATA'!$A$1:$AI$332,23,FALSE),0)</f>
        <v>1500</v>
      </c>
      <c r="I269" s="22">
        <f t="shared" si="21"/>
        <v>88</v>
      </c>
      <c r="J269" s="22">
        <f>IFERROR(VLOOKUP($A269,'RAW DATA'!$A$1:$AI$332,24,FALSE),0)</f>
        <v>976.48800000000006</v>
      </c>
      <c r="K269">
        <f>IFERROR(VLOOKUP($A269,'RAW DATA'!$A$1:$AI$332,28,FALSE)*VLOOKUP($A269,'RAW DATA'!$A$1:$AI$332,29,FALSE)*VLOOKUP($A269,'RAW DATA'!$A$1:$AI$332,30,FALSE)/1000, PI()*(VLOOKUP($A269,'RAW DATA'!$A$1:$AI$332,31,FALSE)/2)^2*VLOOKUP($A269,'RAW DATA'!$A$1:$AI$332,29,FALSE)/1000)</f>
        <v>976.48800000000006</v>
      </c>
      <c r="L269">
        <f t="shared" si="18"/>
        <v>135.1783124831027</v>
      </c>
      <c r="M269" s="22" t="str">
        <f>VLOOKUP($A269,'RAW DATA'!$A$1:$AI$332,33,FALSE)</f>
        <v>x</v>
      </c>
      <c r="N269" s="22">
        <f>VLOOKUP($A269,'RAW DATA'!$A$1:$AI$332,34,FALSE)</f>
        <v>0</v>
      </c>
      <c r="O269" s="22" t="str">
        <f t="shared" si="19"/>
        <v/>
      </c>
      <c r="P269" s="22" t="str">
        <f t="shared" si="20"/>
        <v/>
      </c>
    </row>
    <row r="270" spans="1:16" x14ac:dyDescent="0.25">
      <c r="A270" s="2" t="s">
        <v>687</v>
      </c>
      <c r="B270" t="str">
        <f>VLOOKUP($A270,'RAW DATA'!$A$1:$AI$332,6,FALSE)</f>
        <v>LFP</v>
      </c>
      <c r="C270" t="e">
        <f>IF(VLOOKUP($A270,'RAW DATA'!$A$1:$AI$332,14,FALSE)=0,NA(),(VLOOKUP($A270,'RAW DATA'!$A$1:$AI$332,14,FALSE)))</f>
        <v>#N/A</v>
      </c>
      <c r="D270" t="e">
        <f>IF(VLOOKUP($A270,'RAW DATA'!$A$1:$AI$332,15,FALSE)=0,NA(),(VLOOKUP($A270,'RAW DATA'!$A$1:$AI$332,15,FALSE)))</f>
        <v>#N/A</v>
      </c>
      <c r="E270">
        <f>IFERROR(VLOOKUP($A270,'RAW DATA'!$A$1:$AI$332,16,FALSE),0)</f>
        <v>60</v>
      </c>
      <c r="F270">
        <f>IFERROR(VLOOKUP($A270,'RAW DATA'!$A$1:$AI$332,17,FALSE),0)</f>
        <v>3.65</v>
      </c>
      <c r="G270">
        <f>IFERROR(VLOOKUP($A270,'RAW DATA'!$A$1:$AI$332,18,FALSE),0)</f>
        <v>3.3</v>
      </c>
      <c r="H270" s="22">
        <f>IFERROR(VLOOKUP($A270,'RAW DATA'!$A$1:$AI$332,23,FALSE),0)</f>
        <v>2100</v>
      </c>
      <c r="I270" s="22">
        <f t="shared" si="21"/>
        <v>94.285714285714278</v>
      </c>
      <c r="J270" s="22">
        <f>IFERROR(VLOOKUP($A270,'RAW DATA'!$A$1:$AI$332,24,FALSE),0)</f>
        <v>1424.0450000000001</v>
      </c>
      <c r="K270">
        <f>IFERROR(VLOOKUP($A270,'RAW DATA'!$A$1:$AI$332,28,FALSE)*VLOOKUP($A270,'RAW DATA'!$A$1:$AI$332,29,FALSE)*VLOOKUP($A270,'RAW DATA'!$A$1:$AI$332,30,FALSE)/1000, PI()*(VLOOKUP($A270,'RAW DATA'!$A$1:$AI$332,31,FALSE)/2)^2*VLOOKUP($A270,'RAW DATA'!$A$1:$AI$332,29,FALSE)/1000)</f>
        <v>1424.0450000000001</v>
      </c>
      <c r="L270">
        <f t="shared" si="18"/>
        <v>139.04054998261992</v>
      </c>
      <c r="M270" s="22" t="str">
        <f>VLOOKUP($A270,'RAW DATA'!$A$1:$AI$332,33,FALSE)</f>
        <v>x</v>
      </c>
      <c r="N270" s="22">
        <f>VLOOKUP($A270,'RAW DATA'!$A$1:$AI$332,34,FALSE)</f>
        <v>0</v>
      </c>
      <c r="O270" s="22" t="str">
        <f t="shared" si="19"/>
        <v/>
      </c>
      <c r="P270" s="22" t="str">
        <f t="shared" si="20"/>
        <v/>
      </c>
    </row>
    <row r="271" spans="1:16" x14ac:dyDescent="0.25">
      <c r="A271" s="2" t="s">
        <v>688</v>
      </c>
      <c r="B271" t="str">
        <f>VLOOKUP($A271,'RAW DATA'!$A$1:$AI$332,6,FALSE)</f>
        <v>LFP</v>
      </c>
      <c r="C271" t="e">
        <f>IF(VLOOKUP($A271,'RAW DATA'!$A$1:$AI$332,14,FALSE)=0,NA(),(VLOOKUP($A271,'RAW DATA'!$A$1:$AI$332,14,FALSE)))</f>
        <v>#N/A</v>
      </c>
      <c r="D271" t="e">
        <f>IF(VLOOKUP($A271,'RAW DATA'!$A$1:$AI$332,15,FALSE)=0,NA(),(VLOOKUP($A271,'RAW DATA'!$A$1:$AI$332,15,FALSE)))</f>
        <v>#N/A</v>
      </c>
      <c r="E271">
        <f>IFERROR(VLOOKUP($A271,'RAW DATA'!$A$1:$AI$332,16,FALSE),0)</f>
        <v>90</v>
      </c>
      <c r="F271">
        <f>IFERROR(VLOOKUP($A271,'RAW DATA'!$A$1:$AI$332,17,FALSE),0)</f>
        <v>3.65</v>
      </c>
      <c r="G271">
        <f>IFERROR(VLOOKUP($A271,'RAW DATA'!$A$1:$AI$332,18,FALSE),0)</f>
        <v>3.3</v>
      </c>
      <c r="H271" s="22">
        <f>IFERROR(VLOOKUP($A271,'RAW DATA'!$A$1:$AI$332,23,FALSE),0)</f>
        <v>2900</v>
      </c>
      <c r="I271" s="22">
        <f t="shared" si="21"/>
        <v>102.41379310344828</v>
      </c>
      <c r="J271" s="22">
        <f>IFERROR(VLOOKUP($A271,'RAW DATA'!$A$1:$AI$332,24,FALSE),0)</f>
        <v>1901.614</v>
      </c>
      <c r="K271">
        <f>IFERROR(VLOOKUP($A271,'RAW DATA'!$A$1:$AI$332,28,FALSE)*VLOOKUP($A271,'RAW DATA'!$A$1:$AI$332,29,FALSE)*VLOOKUP($A271,'RAW DATA'!$A$1:$AI$332,30,FALSE)/1000, PI()*(VLOOKUP($A271,'RAW DATA'!$A$1:$AI$332,31,FALSE)/2)^2*VLOOKUP($A271,'RAW DATA'!$A$1:$AI$332,29,FALSE)/1000)</f>
        <v>1901.614</v>
      </c>
      <c r="L271">
        <f t="shared" si="18"/>
        <v>156.18311602670153</v>
      </c>
      <c r="M271" s="22" t="str">
        <f>VLOOKUP($A271,'RAW DATA'!$A$1:$AI$332,33,FALSE)</f>
        <v>x</v>
      </c>
      <c r="N271" s="22">
        <f>VLOOKUP($A271,'RAW DATA'!$A$1:$AI$332,34,FALSE)</f>
        <v>0</v>
      </c>
      <c r="O271" s="22" t="str">
        <f t="shared" si="19"/>
        <v/>
      </c>
      <c r="P271" s="22" t="str">
        <f t="shared" si="20"/>
        <v/>
      </c>
    </row>
    <row r="272" spans="1:16" x14ac:dyDescent="0.25">
      <c r="A272" s="2" t="s">
        <v>689</v>
      </c>
      <c r="B272" t="str">
        <f>VLOOKUP($A272,'RAW DATA'!$A$1:$AI$332,6,FALSE)</f>
        <v>LFP</v>
      </c>
      <c r="C272" t="e">
        <f>IF(VLOOKUP($A272,'RAW DATA'!$A$1:$AI$332,14,FALSE)=0,NA(),(VLOOKUP($A272,'RAW DATA'!$A$1:$AI$332,14,FALSE)))</f>
        <v>#N/A</v>
      </c>
      <c r="D272" t="e">
        <f>IF(VLOOKUP($A272,'RAW DATA'!$A$1:$AI$332,15,FALSE)=0,NA(),(VLOOKUP($A272,'RAW DATA'!$A$1:$AI$332,15,FALSE)))</f>
        <v>#N/A</v>
      </c>
      <c r="E272">
        <f>IFERROR(VLOOKUP($A272,'RAW DATA'!$A$1:$AI$332,16,FALSE),0)</f>
        <v>100</v>
      </c>
      <c r="F272">
        <f>IFERROR(VLOOKUP($A272,'RAW DATA'!$A$1:$AI$332,17,FALSE),0)</f>
        <v>3.65</v>
      </c>
      <c r="G272">
        <f>IFERROR(VLOOKUP($A272,'RAW DATA'!$A$1:$AI$332,18,FALSE),0)</f>
        <v>3.3</v>
      </c>
      <c r="H272" s="22">
        <f>IFERROR(VLOOKUP($A272,'RAW DATA'!$A$1:$AI$332,23,FALSE),0)</f>
        <v>3500</v>
      </c>
      <c r="I272" s="22">
        <f t="shared" si="21"/>
        <v>94.285714285714292</v>
      </c>
      <c r="J272" s="22">
        <f>IFERROR(VLOOKUP($A272,'RAW DATA'!$A$1:$AI$332,24,FALSE),0)</f>
        <v>1945.9</v>
      </c>
      <c r="K272">
        <f>IFERROR(VLOOKUP($A272,'RAW DATA'!$A$1:$AI$332,28,FALSE)*VLOOKUP($A272,'RAW DATA'!$A$1:$AI$332,29,FALSE)*VLOOKUP($A272,'RAW DATA'!$A$1:$AI$332,30,FALSE)/1000, PI()*(VLOOKUP($A272,'RAW DATA'!$A$1:$AI$332,31,FALSE)/2)^2*VLOOKUP($A272,'RAW DATA'!$A$1:$AI$332,29,FALSE)/1000)</f>
        <v>1945.9</v>
      </c>
      <c r="L272">
        <f t="shared" si="18"/>
        <v>169.58733747880157</v>
      </c>
      <c r="M272" s="22" t="str">
        <f>VLOOKUP($A272,'RAW DATA'!$A$1:$AI$332,33,FALSE)</f>
        <v>x</v>
      </c>
      <c r="N272" s="22">
        <f>VLOOKUP($A272,'RAW DATA'!$A$1:$AI$332,34,FALSE)</f>
        <v>0</v>
      </c>
      <c r="O272" s="22" t="str">
        <f t="shared" si="19"/>
        <v/>
      </c>
      <c r="P272" s="22" t="str">
        <f t="shared" si="20"/>
        <v/>
      </c>
    </row>
    <row r="273" spans="1:16" x14ac:dyDescent="0.25">
      <c r="A273" s="2" t="s">
        <v>690</v>
      </c>
      <c r="B273" t="str">
        <f>VLOOKUP($A273,'RAW DATA'!$A$1:$AI$332,6,FALSE)</f>
        <v>LFP</v>
      </c>
      <c r="C273" t="e">
        <f>IF(VLOOKUP($A273,'RAW DATA'!$A$1:$AI$332,14,FALSE)=0,NA(),(VLOOKUP($A273,'RAW DATA'!$A$1:$AI$332,14,FALSE)))</f>
        <v>#N/A</v>
      </c>
      <c r="D273" t="e">
        <f>IF(VLOOKUP($A273,'RAW DATA'!$A$1:$AI$332,15,FALSE)=0,NA(),(VLOOKUP($A273,'RAW DATA'!$A$1:$AI$332,15,FALSE)))</f>
        <v>#N/A</v>
      </c>
      <c r="E273">
        <f>IFERROR(VLOOKUP($A273,'RAW DATA'!$A$1:$AI$332,16,FALSE),0)</f>
        <v>160</v>
      </c>
      <c r="F273">
        <f>IFERROR(VLOOKUP($A273,'RAW DATA'!$A$1:$AI$332,17,FALSE),0)</f>
        <v>3.65</v>
      </c>
      <c r="G273">
        <f>IFERROR(VLOOKUP($A273,'RAW DATA'!$A$1:$AI$332,18,FALSE),0)</f>
        <v>3.3</v>
      </c>
      <c r="H273" s="22">
        <f>IFERROR(VLOOKUP($A273,'RAW DATA'!$A$1:$AI$332,23,FALSE),0)</f>
        <v>5600</v>
      </c>
      <c r="I273" s="22">
        <f t="shared" si="21"/>
        <v>94.285714285714292</v>
      </c>
      <c r="J273" s="22">
        <f>IFERROR(VLOOKUP($A273,'RAW DATA'!$A$1:$AI$332,24,FALSE),0)</f>
        <v>3803.8</v>
      </c>
      <c r="K273">
        <f>IFERROR(VLOOKUP($A273,'RAW DATA'!$A$1:$AI$332,28,FALSE)*VLOOKUP($A273,'RAW DATA'!$A$1:$AI$332,29,FALSE)*VLOOKUP($A273,'RAW DATA'!$A$1:$AI$332,30,FALSE)/1000, PI()*(VLOOKUP($A273,'RAW DATA'!$A$1:$AI$332,31,FALSE)/2)^2*VLOOKUP($A273,'RAW DATA'!$A$1:$AI$332,29,FALSE)/1000)</f>
        <v>3803.8</v>
      </c>
      <c r="L273">
        <f t="shared" si="18"/>
        <v>138.80855986119144</v>
      </c>
      <c r="M273" s="22" t="str">
        <f>VLOOKUP($A273,'RAW DATA'!$A$1:$AI$332,33,FALSE)</f>
        <v>x</v>
      </c>
      <c r="N273" s="22">
        <f>VLOOKUP($A273,'RAW DATA'!$A$1:$AI$332,34,FALSE)</f>
        <v>0</v>
      </c>
      <c r="O273" s="22" t="str">
        <f t="shared" si="19"/>
        <v/>
      </c>
      <c r="P273" s="22" t="str">
        <f t="shared" si="20"/>
        <v/>
      </c>
    </row>
    <row r="274" spans="1:16" x14ac:dyDescent="0.25">
      <c r="A274" s="2" t="s">
        <v>691</v>
      </c>
      <c r="B274" t="str">
        <f>VLOOKUP($A274,'RAW DATA'!$A$1:$AI$332,6,FALSE)</f>
        <v>LFP</v>
      </c>
      <c r="C274" t="e">
        <f>IF(VLOOKUP($A274,'RAW DATA'!$A$1:$AI$332,14,FALSE)=0,NA(),(VLOOKUP($A274,'RAW DATA'!$A$1:$AI$332,14,FALSE)))</f>
        <v>#N/A</v>
      </c>
      <c r="D274" t="e">
        <f>IF(VLOOKUP($A274,'RAW DATA'!$A$1:$AI$332,15,FALSE)=0,NA(),(VLOOKUP($A274,'RAW DATA'!$A$1:$AI$332,15,FALSE)))</f>
        <v>#N/A</v>
      </c>
      <c r="E274">
        <f>IFERROR(VLOOKUP($A274,'RAW DATA'!$A$1:$AI$332,16,FALSE),0)</f>
        <v>200</v>
      </c>
      <c r="F274">
        <f>IFERROR(VLOOKUP($A274,'RAW DATA'!$A$1:$AI$332,17,FALSE),0)</f>
        <v>3.65</v>
      </c>
      <c r="G274">
        <f>IFERROR(VLOOKUP($A274,'RAW DATA'!$A$1:$AI$332,18,FALSE),0)</f>
        <v>3.3</v>
      </c>
      <c r="H274" s="22">
        <f>IFERROR(VLOOKUP($A274,'RAW DATA'!$A$1:$AI$332,23,FALSE),0)</f>
        <v>7900</v>
      </c>
      <c r="I274" s="22">
        <f t="shared" si="21"/>
        <v>83.544303797468345</v>
      </c>
      <c r="J274" s="22">
        <f>IFERROR(VLOOKUP($A274,'RAW DATA'!$A$1:$AI$332,24,FALSE),0)</f>
        <v>5001.1332000000002</v>
      </c>
      <c r="K274">
        <f>IFERROR(VLOOKUP($A274,'RAW DATA'!$A$1:$AI$332,28,FALSE)*VLOOKUP($A274,'RAW DATA'!$A$1:$AI$332,29,FALSE)*VLOOKUP($A274,'RAW DATA'!$A$1:$AI$332,30,FALSE)/1000, PI()*(VLOOKUP($A274,'RAW DATA'!$A$1:$AI$332,31,FALSE)/2)^2*VLOOKUP($A274,'RAW DATA'!$A$1:$AI$332,29,FALSE)/1000)</f>
        <v>5001.1331699999992</v>
      </c>
      <c r="L274">
        <f t="shared" si="18"/>
        <v>131.97009109037583</v>
      </c>
      <c r="M274" s="22" t="str">
        <f>VLOOKUP($A274,'RAW DATA'!$A$1:$AI$332,33,FALSE)</f>
        <v>x</v>
      </c>
      <c r="N274" s="22">
        <f>VLOOKUP($A274,'RAW DATA'!$A$1:$AI$332,34,FALSE)</f>
        <v>0</v>
      </c>
      <c r="O274" s="22" t="str">
        <f t="shared" si="19"/>
        <v/>
      </c>
      <c r="P274" s="22" t="str">
        <f t="shared" si="20"/>
        <v/>
      </c>
    </row>
    <row r="275" spans="1:16" x14ac:dyDescent="0.25">
      <c r="A275" s="2" t="s">
        <v>692</v>
      </c>
      <c r="B275" t="str">
        <f>VLOOKUP($A275,'RAW DATA'!$A$1:$AI$332,6,FALSE)</f>
        <v>LFP</v>
      </c>
      <c r="C275" t="e">
        <f>IF(VLOOKUP($A275,'RAW DATA'!$A$1:$AI$332,14,FALSE)=0,NA(),(VLOOKUP($A275,'RAW DATA'!$A$1:$AI$332,14,FALSE)))</f>
        <v>#N/A</v>
      </c>
      <c r="D275" t="e">
        <f>IF(VLOOKUP($A275,'RAW DATA'!$A$1:$AI$332,15,FALSE)=0,NA(),(VLOOKUP($A275,'RAW DATA'!$A$1:$AI$332,15,FALSE)))</f>
        <v>#N/A</v>
      </c>
      <c r="E275">
        <f>IFERROR(VLOOKUP($A275,'RAW DATA'!$A$1:$AI$332,16,FALSE),0)</f>
        <v>260</v>
      </c>
      <c r="F275">
        <f>IFERROR(VLOOKUP($A275,'RAW DATA'!$A$1:$AI$332,17,FALSE),0)</f>
        <v>3.65</v>
      </c>
      <c r="G275">
        <f>IFERROR(VLOOKUP($A275,'RAW DATA'!$A$1:$AI$332,18,FALSE),0)</f>
        <v>3.3</v>
      </c>
      <c r="H275" s="22">
        <f>IFERROR(VLOOKUP($A275,'RAW DATA'!$A$1:$AI$332,23,FALSE),0)</f>
        <v>8700</v>
      </c>
      <c r="I275" s="22">
        <f t="shared" si="21"/>
        <v>98.620689655172427</v>
      </c>
      <c r="J275" s="22">
        <f>IFERROR(VLOOKUP($A275,'RAW DATA'!$A$1:$AI$332,24,FALSE),0)</f>
        <v>5525.0249999999996</v>
      </c>
      <c r="K275">
        <f>IFERROR(VLOOKUP($A275,'RAW DATA'!$A$1:$AI$332,28,FALSE)*VLOOKUP($A275,'RAW DATA'!$A$1:$AI$332,29,FALSE)*VLOOKUP($A275,'RAW DATA'!$A$1:$AI$332,30,FALSE)/1000, PI()*(VLOOKUP($A275,'RAW DATA'!$A$1:$AI$332,31,FALSE)/2)^2*VLOOKUP($A275,'RAW DATA'!$A$1:$AI$332,29,FALSE)/1000)</f>
        <v>5525.0249999999996</v>
      </c>
      <c r="L275">
        <f t="shared" si="18"/>
        <v>155.29341496192328</v>
      </c>
      <c r="M275" s="22" t="str">
        <f>VLOOKUP($A275,'RAW DATA'!$A$1:$AI$332,33,FALSE)</f>
        <v>x</v>
      </c>
      <c r="N275" s="22">
        <f>VLOOKUP($A275,'RAW DATA'!$A$1:$AI$332,34,FALSE)</f>
        <v>0</v>
      </c>
      <c r="O275" s="22" t="str">
        <f t="shared" si="19"/>
        <v/>
      </c>
      <c r="P275" s="22" t="str">
        <f t="shared" si="20"/>
        <v/>
      </c>
    </row>
    <row r="276" spans="1:16" x14ac:dyDescent="0.25">
      <c r="A276" s="2" t="s">
        <v>693</v>
      </c>
      <c r="B276" t="str">
        <f>VLOOKUP($A276,'RAW DATA'!$A$1:$AI$332,6,FALSE)</f>
        <v>LFP</v>
      </c>
      <c r="C276" t="e">
        <f>IF(VLOOKUP($A276,'RAW DATA'!$A$1:$AI$332,14,FALSE)=0,NA(),(VLOOKUP($A276,'RAW DATA'!$A$1:$AI$332,14,FALSE)))</f>
        <v>#N/A</v>
      </c>
      <c r="D276" t="e">
        <f>IF(VLOOKUP($A276,'RAW DATA'!$A$1:$AI$332,15,FALSE)=0,NA(),(VLOOKUP($A276,'RAW DATA'!$A$1:$AI$332,15,FALSE)))</f>
        <v>#N/A</v>
      </c>
      <c r="E276">
        <f>IFERROR(VLOOKUP($A276,'RAW DATA'!$A$1:$AI$332,16,FALSE),0)</f>
        <v>300</v>
      </c>
      <c r="F276">
        <f>IFERROR(VLOOKUP($A276,'RAW DATA'!$A$1:$AI$332,17,FALSE),0)</f>
        <v>3.65</v>
      </c>
      <c r="G276">
        <f>IFERROR(VLOOKUP($A276,'RAW DATA'!$A$1:$AI$332,18,FALSE),0)</f>
        <v>3.3</v>
      </c>
      <c r="H276" s="22">
        <f>IFERROR(VLOOKUP($A276,'RAW DATA'!$A$1:$AI$332,23,FALSE),0)</f>
        <v>9500</v>
      </c>
      <c r="I276" s="22">
        <f t="shared" si="21"/>
        <v>104.21052631578948</v>
      </c>
      <c r="J276" s="22">
        <f>IFERROR(VLOOKUP($A276,'RAW DATA'!$A$1:$AI$332,24,FALSE),0)</f>
        <v>6147.8459999999995</v>
      </c>
      <c r="K276">
        <f>IFERROR(VLOOKUP($A276,'RAW DATA'!$A$1:$AI$332,28,FALSE)*VLOOKUP($A276,'RAW DATA'!$A$1:$AI$332,29,FALSE)*VLOOKUP($A276,'RAW DATA'!$A$1:$AI$332,30,FALSE)/1000, PI()*(VLOOKUP($A276,'RAW DATA'!$A$1:$AI$332,31,FALSE)/2)^2*VLOOKUP($A276,'RAW DATA'!$A$1:$AI$332,29,FALSE)/1000)</f>
        <v>6147.8459999999995</v>
      </c>
      <c r="L276">
        <f t="shared" si="18"/>
        <v>161.03201023578015</v>
      </c>
      <c r="M276" s="22" t="str">
        <f>VLOOKUP($A276,'RAW DATA'!$A$1:$AI$332,33,FALSE)</f>
        <v>x</v>
      </c>
      <c r="N276" s="22">
        <f>VLOOKUP($A276,'RAW DATA'!$A$1:$AI$332,34,FALSE)</f>
        <v>0</v>
      </c>
      <c r="O276" s="22" t="str">
        <f t="shared" si="19"/>
        <v/>
      </c>
      <c r="P276" s="22" t="str">
        <f t="shared" si="20"/>
        <v/>
      </c>
    </row>
    <row r="277" spans="1:16" x14ac:dyDescent="0.25">
      <c r="A277" s="2" t="s">
        <v>694</v>
      </c>
      <c r="B277" t="str">
        <f>VLOOKUP($A277,'RAW DATA'!$A$1:$AI$332,6,FALSE)</f>
        <v>LFP</v>
      </c>
      <c r="C277" t="e">
        <f>IF(VLOOKUP($A277,'RAW DATA'!$A$1:$AI$332,14,FALSE)=0,NA(),(VLOOKUP($A277,'RAW DATA'!$A$1:$AI$332,14,FALSE)))</f>
        <v>#N/A</v>
      </c>
      <c r="D277" t="e">
        <f>IF(VLOOKUP($A277,'RAW DATA'!$A$1:$AI$332,15,FALSE)=0,NA(),(VLOOKUP($A277,'RAW DATA'!$A$1:$AI$332,15,FALSE)))</f>
        <v>#N/A</v>
      </c>
      <c r="E277">
        <f>IFERROR(VLOOKUP($A277,'RAW DATA'!$A$1:$AI$332,16,FALSE),0)</f>
        <v>400</v>
      </c>
      <c r="F277">
        <f>IFERROR(VLOOKUP($A277,'RAW DATA'!$A$1:$AI$332,17,FALSE),0)</f>
        <v>3.65</v>
      </c>
      <c r="G277">
        <f>IFERROR(VLOOKUP($A277,'RAW DATA'!$A$1:$AI$332,18,FALSE),0)</f>
        <v>3.3</v>
      </c>
      <c r="H277" s="22">
        <f>IFERROR(VLOOKUP($A277,'RAW DATA'!$A$1:$AI$332,23,FALSE),0)</f>
        <v>13100</v>
      </c>
      <c r="I277" s="22">
        <f t="shared" si="21"/>
        <v>100.76335877862596</v>
      </c>
      <c r="J277" s="22">
        <f>IFERROR(VLOOKUP($A277,'RAW DATA'!$A$1:$AI$332,24,FALSE),0)</f>
        <v>8540.0249999999996</v>
      </c>
      <c r="K277">
        <f>IFERROR(VLOOKUP($A277,'RAW DATA'!$A$1:$AI$332,28,FALSE)*VLOOKUP($A277,'RAW DATA'!$A$1:$AI$332,29,FALSE)*VLOOKUP($A277,'RAW DATA'!$A$1:$AI$332,30,FALSE)/1000, PI()*(VLOOKUP($A277,'RAW DATA'!$A$1:$AI$332,31,FALSE)/2)^2*VLOOKUP($A277,'RAW DATA'!$A$1:$AI$332,29,FALSE)/1000)</f>
        <v>8540.0249999999996</v>
      </c>
      <c r="L277">
        <f t="shared" si="18"/>
        <v>154.56629225324281</v>
      </c>
      <c r="M277" s="22" t="str">
        <f>VLOOKUP($A277,'RAW DATA'!$A$1:$AI$332,33,FALSE)</f>
        <v>x</v>
      </c>
      <c r="N277" s="22">
        <f>VLOOKUP($A277,'RAW DATA'!$A$1:$AI$332,34,FALSE)</f>
        <v>0</v>
      </c>
      <c r="O277" s="22" t="str">
        <f t="shared" si="19"/>
        <v/>
      </c>
      <c r="P277" s="22" t="str">
        <f t="shared" si="20"/>
        <v/>
      </c>
    </row>
    <row r="278" spans="1:16" x14ac:dyDescent="0.25">
      <c r="A278" s="2" t="s">
        <v>695</v>
      </c>
      <c r="B278" t="str">
        <f>VLOOKUP($A278,'RAW DATA'!$A$1:$AI$332,6,FALSE)</f>
        <v>LFP</v>
      </c>
      <c r="C278" t="e">
        <f>IF(VLOOKUP($A278,'RAW DATA'!$A$1:$AI$332,14,FALSE)=0,NA(),(VLOOKUP($A278,'RAW DATA'!$A$1:$AI$332,14,FALSE)))</f>
        <v>#N/A</v>
      </c>
      <c r="D278" t="e">
        <f>IF(VLOOKUP($A278,'RAW DATA'!$A$1:$AI$332,15,FALSE)=0,NA(),(VLOOKUP($A278,'RAW DATA'!$A$1:$AI$332,15,FALSE)))</f>
        <v>#N/A</v>
      </c>
      <c r="E278">
        <f>IFERROR(VLOOKUP($A278,'RAW DATA'!$A$1:$AI$332,16,FALSE),0)</f>
        <v>700</v>
      </c>
      <c r="F278">
        <f>IFERROR(VLOOKUP($A278,'RAW DATA'!$A$1:$AI$332,17,FALSE),0)</f>
        <v>3.65</v>
      </c>
      <c r="G278">
        <f>IFERROR(VLOOKUP($A278,'RAW DATA'!$A$1:$AI$332,18,FALSE),0)</f>
        <v>3.3</v>
      </c>
      <c r="H278" s="22">
        <f>IFERROR(VLOOKUP($A278,'RAW DATA'!$A$1:$AI$332,23,FALSE),0)</f>
        <v>21000</v>
      </c>
      <c r="I278" s="22">
        <f t="shared" si="21"/>
        <v>110</v>
      </c>
      <c r="J278" s="22">
        <f>IFERROR(VLOOKUP($A278,'RAW DATA'!$A$1:$AI$332,24,FALSE),0)</f>
        <v>12854.754000000001</v>
      </c>
      <c r="K278">
        <f>IFERROR(VLOOKUP($A278,'RAW DATA'!$A$1:$AI$332,28,FALSE)*VLOOKUP($A278,'RAW DATA'!$A$1:$AI$332,29,FALSE)*VLOOKUP($A278,'RAW DATA'!$A$1:$AI$332,30,FALSE)/1000, PI()*(VLOOKUP($A278,'RAW DATA'!$A$1:$AI$332,31,FALSE)/2)^2*VLOOKUP($A278,'RAW DATA'!$A$1:$AI$332,29,FALSE)/1000)</f>
        <v>12854.754000000001</v>
      </c>
      <c r="L278">
        <f t="shared" si="18"/>
        <v>179.70005493687393</v>
      </c>
      <c r="M278" s="22" t="str">
        <f>VLOOKUP($A278,'RAW DATA'!$A$1:$AI$332,33,FALSE)</f>
        <v>x</v>
      </c>
      <c r="N278" s="22">
        <f>VLOOKUP($A278,'RAW DATA'!$A$1:$AI$332,34,FALSE)</f>
        <v>0</v>
      </c>
      <c r="O278" s="22" t="str">
        <f t="shared" si="19"/>
        <v/>
      </c>
      <c r="P278" s="22" t="str">
        <f t="shared" si="20"/>
        <v/>
      </c>
    </row>
    <row r="279" spans="1:16" x14ac:dyDescent="0.25">
      <c r="A279" s="2" t="s">
        <v>696</v>
      </c>
      <c r="B279" t="str">
        <f>VLOOKUP($A279,'RAW DATA'!$A$1:$AI$332,6,FALSE)</f>
        <v>LFP</v>
      </c>
      <c r="C279" t="e">
        <f>IF(VLOOKUP($A279,'RAW DATA'!$A$1:$AI$332,14,FALSE)=0,NA(),(VLOOKUP($A279,'RAW DATA'!$A$1:$AI$332,14,FALSE)))</f>
        <v>#N/A</v>
      </c>
      <c r="D279" t="e">
        <f>IF(VLOOKUP($A279,'RAW DATA'!$A$1:$AI$332,15,FALSE)=0,NA(),(VLOOKUP($A279,'RAW DATA'!$A$1:$AI$332,15,FALSE)))</f>
        <v>#N/A</v>
      </c>
      <c r="E279">
        <f>IFERROR(VLOOKUP($A279,'RAW DATA'!$A$1:$AI$332,16,FALSE),0)</f>
        <v>1000</v>
      </c>
      <c r="F279">
        <f>IFERROR(VLOOKUP($A279,'RAW DATA'!$A$1:$AI$332,17,FALSE),0)</f>
        <v>3.65</v>
      </c>
      <c r="G279">
        <f>IFERROR(VLOOKUP($A279,'RAW DATA'!$A$1:$AI$332,18,FALSE),0)</f>
        <v>3.3</v>
      </c>
      <c r="H279" s="22">
        <f>IFERROR(VLOOKUP($A279,'RAW DATA'!$A$1:$AI$332,23,FALSE),0)</f>
        <v>35000</v>
      </c>
      <c r="I279" s="22">
        <f t="shared" si="21"/>
        <v>94.285714285714292</v>
      </c>
      <c r="J279" s="22">
        <f>IFERROR(VLOOKUP($A279,'RAW DATA'!$A$1:$AI$332,24,FALSE),0)</f>
        <v>22631.25</v>
      </c>
      <c r="K279">
        <f>IFERROR(VLOOKUP($A279,'RAW DATA'!$A$1:$AI$332,28,FALSE)*VLOOKUP($A279,'RAW DATA'!$A$1:$AI$332,29,FALSE)*VLOOKUP($A279,'RAW DATA'!$A$1:$AI$332,30,FALSE)/1000, PI()*(VLOOKUP($A279,'RAW DATA'!$A$1:$AI$332,31,FALSE)/2)^2*VLOOKUP($A279,'RAW DATA'!$A$1:$AI$332,29,FALSE)/1000)</f>
        <v>22631.25</v>
      </c>
      <c r="L279">
        <f t="shared" si="18"/>
        <v>145.81607290803643</v>
      </c>
      <c r="M279" s="22" t="str">
        <f>VLOOKUP($A279,'RAW DATA'!$A$1:$AI$332,33,FALSE)</f>
        <v>x</v>
      </c>
      <c r="N279" s="22">
        <f>VLOOKUP($A279,'RAW DATA'!$A$1:$AI$332,34,FALSE)</f>
        <v>0</v>
      </c>
      <c r="O279" s="22" t="str">
        <f t="shared" si="19"/>
        <v/>
      </c>
      <c r="P279" s="22" t="str">
        <f t="shared" si="20"/>
        <v/>
      </c>
    </row>
    <row r="280" spans="1:16" x14ac:dyDescent="0.25">
      <c r="A280" s="2" t="s">
        <v>697</v>
      </c>
      <c r="B280" t="str">
        <f>VLOOKUP($A280,'RAW DATA'!$A$1:$AI$332,6,FALSE)</f>
        <v>LFP</v>
      </c>
      <c r="C280" t="e">
        <f>IF(VLOOKUP($A280,'RAW DATA'!$A$1:$AI$332,14,FALSE)=0,NA(),(VLOOKUP($A280,'RAW DATA'!$A$1:$AI$332,14,FALSE)))</f>
        <v>#N/A</v>
      </c>
      <c r="D280" t="e">
        <f>IF(VLOOKUP($A280,'RAW DATA'!$A$1:$AI$332,15,FALSE)=0,NA(),(VLOOKUP($A280,'RAW DATA'!$A$1:$AI$332,15,FALSE)))</f>
        <v>#N/A</v>
      </c>
      <c r="E280">
        <f>IFERROR(VLOOKUP($A280,'RAW DATA'!$A$1:$AI$332,16,FALSE),0)</f>
        <v>1000</v>
      </c>
      <c r="F280">
        <f>IFERROR(VLOOKUP($A280,'RAW DATA'!$A$1:$AI$332,17,FALSE),0)</f>
        <v>3.65</v>
      </c>
      <c r="G280">
        <f>IFERROR(VLOOKUP($A280,'RAW DATA'!$A$1:$AI$332,18,FALSE),0)</f>
        <v>3.2</v>
      </c>
      <c r="H280" s="22">
        <f>IFERROR(VLOOKUP($A280,'RAW DATA'!$A$1:$AI$332,23,FALSE),0)</f>
        <v>41000</v>
      </c>
      <c r="I280" s="22">
        <f t="shared" si="21"/>
        <v>78.048780487804876</v>
      </c>
      <c r="J280" s="22">
        <f>IFERROR(VLOOKUP($A280,'RAW DATA'!$A$1:$AI$332,24,FALSE),0)</f>
        <v>25916.799999999999</v>
      </c>
      <c r="K280">
        <f>IFERROR(VLOOKUP($A280,'RAW DATA'!$A$1:$AI$332,28,FALSE)*VLOOKUP($A280,'RAW DATA'!$A$1:$AI$332,29,FALSE)*VLOOKUP($A280,'RAW DATA'!$A$1:$AI$332,30,FALSE)/1000, PI()*(VLOOKUP($A280,'RAW DATA'!$A$1:$AI$332,31,FALSE)/2)^2*VLOOKUP($A280,'RAW DATA'!$A$1:$AI$332,29,FALSE)/1000)</f>
        <v>25916.799999999999</v>
      </c>
      <c r="L280">
        <f t="shared" si="18"/>
        <v>123.47203358439315</v>
      </c>
      <c r="M280" s="22" t="str">
        <f>VLOOKUP($A280,'RAW DATA'!$A$1:$AI$332,33,FALSE)</f>
        <v>x</v>
      </c>
      <c r="N280" s="22">
        <f>VLOOKUP($A280,'RAW DATA'!$A$1:$AI$332,34,FALSE)</f>
        <v>0</v>
      </c>
      <c r="O280" s="22" t="str">
        <f t="shared" si="19"/>
        <v/>
      </c>
      <c r="P280" s="22" t="str">
        <f t="shared" si="20"/>
        <v/>
      </c>
    </row>
    <row r="281" spans="1:16" x14ac:dyDescent="0.25">
      <c r="A281" s="2" t="s">
        <v>641</v>
      </c>
      <c r="B281" t="str">
        <f>VLOOKUP($A281,'RAW DATA'!$A$1:$AI$332,6,FALSE)</f>
        <v>LFP</v>
      </c>
      <c r="C281" t="e">
        <f>IF(VLOOKUP($A281,'RAW DATA'!$A$1:$AI$332,14,FALSE)=0,NA(),(VLOOKUP($A281,'RAW DATA'!$A$1:$AI$332,14,FALSE)))</f>
        <v>#N/A</v>
      </c>
      <c r="D281" t="e">
        <f>IF(VLOOKUP($A281,'RAW DATA'!$A$1:$AI$332,15,FALSE)=0,NA(),(VLOOKUP($A281,'RAW DATA'!$A$1:$AI$332,15,FALSE)))</f>
        <v>#N/A</v>
      </c>
      <c r="E281">
        <f>IFERROR(VLOOKUP($A281,'RAW DATA'!$A$1:$AI$332,16,FALSE),0)</f>
        <v>5</v>
      </c>
      <c r="F281">
        <f>IFERROR(VLOOKUP($A281,'RAW DATA'!$A$1:$AI$332,17,FALSE),0)</f>
        <v>3.65</v>
      </c>
      <c r="G281">
        <f>IFERROR(VLOOKUP($A281,'RAW DATA'!$A$1:$AI$332,18,FALSE),0)</f>
        <v>3.2</v>
      </c>
      <c r="H281" s="22">
        <f>IFERROR(VLOOKUP($A281,'RAW DATA'!$A$1:$AI$332,23,FALSE),0)</f>
        <v>145</v>
      </c>
      <c r="I281" s="22">
        <f t="shared" si="21"/>
        <v>110.3448275862069</v>
      </c>
      <c r="J281" s="22">
        <f>IFERROR(VLOOKUP($A281,'RAW DATA'!$A$1:$AI$332,24,FALSE),0)</f>
        <v>54.369799999999998</v>
      </c>
      <c r="K281">
        <f>IFERROR(VLOOKUP($A281,'RAW DATA'!$A$1:$AI$332,28,FALSE)*VLOOKUP($A281,'RAW DATA'!$A$1:$AI$332,29,FALSE)*VLOOKUP($A281,'RAW DATA'!$A$1:$AI$332,30,FALSE)/1000, PI()*(VLOOKUP($A281,'RAW DATA'!$A$1:$AI$332,31,FALSE)/2)^2*VLOOKUP($A281,'RAW DATA'!$A$1:$AI$332,29,FALSE)/1000)</f>
        <v>0</v>
      </c>
      <c r="L281" t="e">
        <f t="shared" si="18"/>
        <v>#DIV/0!</v>
      </c>
      <c r="M281" s="22" t="str">
        <f>VLOOKUP($A281,'RAW DATA'!$A$1:$AI$332,33,FALSE)</f>
        <v>x</v>
      </c>
      <c r="N281" s="22">
        <f>VLOOKUP($A281,'RAW DATA'!$A$1:$AI$332,34,FALSE)</f>
        <v>0</v>
      </c>
      <c r="O281" s="22" t="str">
        <f t="shared" si="19"/>
        <v/>
      </c>
      <c r="P281" s="22" t="str">
        <f t="shared" si="20"/>
        <v/>
      </c>
    </row>
    <row r="282" spans="1:16" x14ac:dyDescent="0.25">
      <c r="A282" s="2" t="s">
        <v>476</v>
      </c>
      <c r="B282" t="str">
        <f>VLOOKUP($A282,'RAW DATA'!$A$1:$AI$332,6,FALSE)</f>
        <v>LCO</v>
      </c>
      <c r="C282" t="e">
        <f>IF(VLOOKUP($A282,'RAW DATA'!$A$1:$AI$332,14,FALSE)=0,NA(),(VLOOKUP($A282,'RAW DATA'!$A$1:$AI$332,14,FALSE)))</f>
        <v>#N/A</v>
      </c>
      <c r="D282" t="e">
        <f>IF(VLOOKUP($A282,'RAW DATA'!$A$1:$AI$332,15,FALSE)=0,NA(),(VLOOKUP($A282,'RAW DATA'!$A$1:$AI$332,15,FALSE)))</f>
        <v>#N/A</v>
      </c>
      <c r="E282">
        <f>IFERROR(VLOOKUP($A282,'RAW DATA'!$A$1:$AI$332,16,FALSE),0)</f>
        <v>4</v>
      </c>
      <c r="F282">
        <f>IFERROR(VLOOKUP($A282,'RAW DATA'!$A$1:$AI$332,17,FALSE),0)</f>
        <v>4.2</v>
      </c>
      <c r="G282">
        <f>IFERROR(VLOOKUP($A282,'RAW DATA'!$A$1:$AI$332,18,FALSE),0)</f>
        <v>3.7</v>
      </c>
      <c r="H282" s="22">
        <f>IFERROR(VLOOKUP($A282,'RAW DATA'!$A$1:$AI$332,23,FALSE),0)</f>
        <v>90</v>
      </c>
      <c r="I282" s="22">
        <f t="shared" si="21"/>
        <v>164.44444444444446</v>
      </c>
      <c r="J282" s="22">
        <f>IFERROR(VLOOKUP($A282,'RAW DATA'!$A$1:$AI$332,24,FALSE),0)</f>
        <v>34.492899999999999</v>
      </c>
      <c r="K282">
        <f>IFERROR(VLOOKUP($A282,'RAW DATA'!$A$1:$AI$332,28,FALSE)*VLOOKUP($A282,'RAW DATA'!$A$1:$AI$332,29,FALSE)*VLOOKUP($A282,'RAW DATA'!$A$1:$AI$332,30,FALSE)/1000, PI()*(VLOOKUP($A282,'RAW DATA'!$A$1:$AI$332,31,FALSE)/2)^2*VLOOKUP($A282,'RAW DATA'!$A$1:$AI$332,29,FALSE)/1000)</f>
        <v>0</v>
      </c>
      <c r="L282" t="e">
        <f t="shared" si="18"/>
        <v>#DIV/0!</v>
      </c>
      <c r="M282" s="22">
        <f>VLOOKUP($A282,'RAW DATA'!$A$1:$AI$332,33,FALSE)</f>
        <v>0</v>
      </c>
      <c r="N282" s="22" t="str">
        <f>VLOOKUP($A282,'RAW DATA'!$A$1:$AI$332,34,FALSE)</f>
        <v>x</v>
      </c>
      <c r="O282" s="22" t="str">
        <f t="shared" si="19"/>
        <v/>
      </c>
      <c r="P282" s="22" t="str">
        <f t="shared" si="20"/>
        <v/>
      </c>
    </row>
    <row r="283" spans="1:16" x14ac:dyDescent="0.25">
      <c r="A283" s="2" t="s">
        <v>614</v>
      </c>
      <c r="B283" t="str">
        <f>VLOOKUP($A283,'RAW DATA'!$A$1:$AI$332,6,FALSE)</f>
        <v>NMC</v>
      </c>
      <c r="C283" t="e">
        <f>IF(VLOOKUP($A283,'RAW DATA'!$A$1:$AI$332,14,FALSE)=0,NA(),(VLOOKUP($A283,'RAW DATA'!$A$1:$AI$332,14,FALSE)))</f>
        <v>#N/A</v>
      </c>
      <c r="D283" t="e">
        <f>IF(VLOOKUP($A283,'RAW DATA'!$A$1:$AI$332,15,FALSE)=0,NA(),(VLOOKUP($A283,'RAW DATA'!$A$1:$AI$332,15,FALSE)))</f>
        <v>#N/A</v>
      </c>
      <c r="E283">
        <f>IFERROR(VLOOKUP($A283,'RAW DATA'!$A$1:$AI$332,16,FALSE),0)</f>
        <v>5</v>
      </c>
      <c r="F283">
        <f>IFERROR(VLOOKUP($A283,'RAW DATA'!$A$1:$AI$332,17,FALSE),0)</f>
        <v>4.2</v>
      </c>
      <c r="G283">
        <f>IFERROR(VLOOKUP($A283,'RAW DATA'!$A$1:$AI$332,18,FALSE),0)</f>
        <v>3.7</v>
      </c>
      <c r="H283" s="22">
        <f>IFERROR(VLOOKUP($A283,'RAW DATA'!$A$1:$AI$332,23,FALSE),0)</f>
        <v>128</v>
      </c>
      <c r="I283" s="22">
        <f t="shared" si="21"/>
        <v>144.53125</v>
      </c>
      <c r="J283" s="22">
        <f>IFERROR(VLOOKUP($A283,'RAW DATA'!$A$1:$AI$332,24,FALSE),0)</f>
        <v>72.525400000000005</v>
      </c>
      <c r="K283">
        <f>IFERROR(VLOOKUP($A283,'RAW DATA'!$A$1:$AI$332,28,FALSE)*VLOOKUP($A283,'RAW DATA'!$A$1:$AI$332,29,FALSE)*VLOOKUP($A283,'RAW DATA'!$A$1:$AI$332,30,FALSE)/1000, PI()*(VLOOKUP($A283,'RAW DATA'!$A$1:$AI$332,31,FALSE)/2)^2*VLOOKUP($A283,'RAW DATA'!$A$1:$AI$332,29,FALSE)/1000)</f>
        <v>72.525374999999997</v>
      </c>
      <c r="L283">
        <f t="shared" si="18"/>
        <v>255.08313469595984</v>
      </c>
      <c r="M283" s="22">
        <f>VLOOKUP($A283,'RAW DATA'!$A$1:$AI$332,33,FALSE)</f>
        <v>0</v>
      </c>
      <c r="N283" s="22" t="str">
        <f>VLOOKUP($A283,'RAW DATA'!$A$1:$AI$332,34,FALSE)</f>
        <v>x</v>
      </c>
      <c r="O283" s="22" t="str">
        <f t="shared" si="19"/>
        <v/>
      </c>
      <c r="P283" s="22" t="str">
        <f t="shared" si="20"/>
        <v/>
      </c>
    </row>
    <row r="284" spans="1:16" x14ac:dyDescent="0.25">
      <c r="A284" s="2" t="s">
        <v>457</v>
      </c>
      <c r="B284" t="str">
        <f>VLOOKUP($A284,'RAW DATA'!$A$1:$AI$332,6,FALSE)</f>
        <v>LTO</v>
      </c>
      <c r="C284" t="e">
        <f>IF(VLOOKUP($A284,'RAW DATA'!$A$1:$AI$332,14,FALSE)=0,NA(),(VLOOKUP($A284,'RAW DATA'!$A$1:$AI$332,14,FALSE)))</f>
        <v>#N/A</v>
      </c>
      <c r="D284" t="e">
        <f>IF(VLOOKUP($A284,'RAW DATA'!$A$1:$AI$332,15,FALSE)=0,NA(),(VLOOKUP($A284,'RAW DATA'!$A$1:$AI$332,15,FALSE)))</f>
        <v>#N/A</v>
      </c>
      <c r="E284">
        <f>IFERROR(VLOOKUP($A284,'RAW DATA'!$A$1:$AI$332,16,FALSE),0)</f>
        <v>40</v>
      </c>
      <c r="F284">
        <f>IFERROR(VLOOKUP($A284,'RAW DATA'!$A$1:$AI$332,17,FALSE),0)</f>
        <v>2.7</v>
      </c>
      <c r="G284">
        <f>IFERROR(VLOOKUP($A284,'RAW DATA'!$A$1:$AI$332,18,FALSE),0)</f>
        <v>2.4</v>
      </c>
      <c r="H284" s="22">
        <f>IFERROR(VLOOKUP($A284,'RAW DATA'!$A$1:$AI$332,23,FALSE),0)</f>
        <v>1650</v>
      </c>
      <c r="I284" s="22">
        <f t="shared" si="21"/>
        <v>58.181818181818187</v>
      </c>
      <c r="J284" s="22">
        <f>IFERROR(VLOOKUP($A284,'RAW DATA'!$A$1:$AI$332,24,FALSE),0)</f>
        <v>902.35749999999996</v>
      </c>
      <c r="K284">
        <f>IFERROR(VLOOKUP($A284,'RAW DATA'!$A$1:$AI$332,28,FALSE)*VLOOKUP($A284,'RAW DATA'!$A$1:$AI$332,29,FALSE)*VLOOKUP($A284,'RAW DATA'!$A$1:$AI$332,30,FALSE)/1000, PI()*(VLOOKUP($A284,'RAW DATA'!$A$1:$AI$332,31,FALSE)/2)^2*VLOOKUP($A284,'RAW DATA'!$A$1:$AI$332,29,FALSE)/1000)</f>
        <v>0</v>
      </c>
      <c r="L284" t="e">
        <f t="shared" si="18"/>
        <v>#DIV/0!</v>
      </c>
      <c r="M284" s="22" t="str">
        <f>VLOOKUP($A284,'RAW DATA'!$A$1:$AI$332,33,FALSE)</f>
        <v>x</v>
      </c>
      <c r="N284" s="22">
        <f>VLOOKUP($A284,'RAW DATA'!$A$1:$AI$332,34,FALSE)</f>
        <v>0</v>
      </c>
      <c r="O284" s="22" t="str">
        <f t="shared" si="19"/>
        <v/>
      </c>
      <c r="P284" s="22" t="str">
        <f t="shared" si="20"/>
        <v/>
      </c>
    </row>
    <row r="285" spans="1:16" x14ac:dyDescent="0.25">
      <c r="A285" s="2" t="s">
        <v>534</v>
      </c>
      <c r="B285">
        <f>VLOOKUP($A285,'RAW DATA'!$A$1:$AI$332,6,FALSE)</f>
        <v>0</v>
      </c>
      <c r="C285" t="e">
        <f>IF(VLOOKUP($A285,'RAW DATA'!$A$1:$AI$332,14,FALSE)=0,NA(),(VLOOKUP($A285,'RAW DATA'!$A$1:$AI$332,14,FALSE)))</f>
        <v>#N/A</v>
      </c>
      <c r="D285" t="e">
        <f>IF(VLOOKUP($A285,'RAW DATA'!$A$1:$AI$332,15,FALSE)=0,NA(),(VLOOKUP($A285,'RAW DATA'!$A$1:$AI$332,15,FALSE)))</f>
        <v>#N/A</v>
      </c>
      <c r="E285">
        <f>IFERROR(VLOOKUP($A285,'RAW DATA'!$A$1:$AI$332,16,FALSE),0)</f>
        <v>16</v>
      </c>
      <c r="F285">
        <f>IFERROR(VLOOKUP($A285,'RAW DATA'!$A$1:$AI$332,17,FALSE),0)</f>
        <v>4.0999999999999996</v>
      </c>
      <c r="G285">
        <f>IFERROR(VLOOKUP($A285,'RAW DATA'!$A$1:$AI$332,18,FALSE),0)</f>
        <v>3.6</v>
      </c>
      <c r="H285" s="22">
        <f>IFERROR(VLOOKUP($A285,'RAW DATA'!$A$1:$AI$332,23,FALSE),0)</f>
        <v>446</v>
      </c>
      <c r="I285" s="22">
        <f t="shared" si="21"/>
        <v>129.14798206278027</v>
      </c>
      <c r="J285" s="22">
        <f>IFERROR(VLOOKUP($A285,'RAW DATA'!$A$1:$AI$332,24,FALSE),0)</f>
        <v>293.27760000000001</v>
      </c>
      <c r="K285">
        <f>IFERROR(VLOOKUP($A285,'RAW DATA'!$A$1:$AI$332,28,FALSE)*VLOOKUP($A285,'RAW DATA'!$A$1:$AI$332,29,FALSE)*VLOOKUP($A285,'RAW DATA'!$A$1:$AI$332,30,FALSE)/1000, PI()*(VLOOKUP($A285,'RAW DATA'!$A$1:$AI$332,31,FALSE)/2)^2*VLOOKUP($A285,'RAW DATA'!$A$1:$AI$332,29,FALSE)/1000)</f>
        <v>293.27759999999995</v>
      </c>
      <c r="L285">
        <f t="shared" si="18"/>
        <v>196.40095254461986</v>
      </c>
      <c r="M285" s="22" t="str">
        <f>VLOOKUP($A285,'RAW DATA'!$A$1:$AI$332,33,FALSE)</f>
        <v>x</v>
      </c>
      <c r="N285" s="22">
        <f>VLOOKUP($A285,'RAW DATA'!$A$1:$AI$332,34,FALSE)</f>
        <v>0</v>
      </c>
      <c r="O285" s="22" t="str">
        <f t="shared" si="19"/>
        <v/>
      </c>
      <c r="P285" s="22" t="str">
        <f t="shared" si="20"/>
        <v/>
      </c>
    </row>
    <row r="286" spans="1:16" x14ac:dyDescent="0.25">
      <c r="A286" s="2" t="s">
        <v>566</v>
      </c>
      <c r="B286" t="str">
        <f>VLOOKUP($A286,'RAW DATA'!$A$1:$AI$332,6,FALSE)</f>
        <v>LFP</v>
      </c>
      <c r="C286" t="e">
        <f>IF(VLOOKUP($A286,'RAW DATA'!$A$1:$AI$332,14,FALSE)=0,NA(),(VLOOKUP($A286,'RAW DATA'!$A$1:$AI$332,14,FALSE)))</f>
        <v>#N/A</v>
      </c>
      <c r="D286" t="e">
        <f>IF(VLOOKUP($A286,'RAW DATA'!$A$1:$AI$332,15,FALSE)=0,NA(),(VLOOKUP($A286,'RAW DATA'!$A$1:$AI$332,15,FALSE)))</f>
        <v>#N/A</v>
      </c>
      <c r="E286">
        <f>IFERROR(VLOOKUP($A286,'RAW DATA'!$A$1:$AI$332,16,FALSE),0)</f>
        <v>10</v>
      </c>
      <c r="F286">
        <f>IFERROR(VLOOKUP($A286,'RAW DATA'!$A$1:$AI$332,17,FALSE),0)</f>
        <v>3.65</v>
      </c>
      <c r="G286">
        <f>IFERROR(VLOOKUP($A286,'RAW DATA'!$A$1:$AI$332,18,FALSE),0)</f>
        <v>3.2</v>
      </c>
      <c r="H286" s="22">
        <f>IFERROR(VLOOKUP($A286,'RAW DATA'!$A$1:$AI$332,23,FALSE),0)</f>
        <v>330</v>
      </c>
      <c r="I286" s="22">
        <f t="shared" si="21"/>
        <v>96.969696969696969</v>
      </c>
      <c r="J286" s="22">
        <f>IFERROR(VLOOKUP($A286,'RAW DATA'!$A$1:$AI$332,24,FALSE),0)</f>
        <v>138.2919</v>
      </c>
      <c r="K286">
        <f>IFERROR(VLOOKUP($A286,'RAW DATA'!$A$1:$AI$332,28,FALSE)*VLOOKUP($A286,'RAW DATA'!$A$1:$AI$332,29,FALSE)*VLOOKUP($A286,'RAW DATA'!$A$1:$AI$332,30,FALSE)/1000, PI()*(VLOOKUP($A286,'RAW DATA'!$A$1:$AI$332,31,FALSE)/2)^2*VLOOKUP($A286,'RAW DATA'!$A$1:$AI$332,29,FALSE)/1000)</f>
        <v>0</v>
      </c>
      <c r="L286" t="e">
        <f t="shared" si="18"/>
        <v>#DIV/0!</v>
      </c>
      <c r="M286" s="22" t="str">
        <f>VLOOKUP($A286,'RAW DATA'!$A$1:$AI$332,33,FALSE)</f>
        <v>x</v>
      </c>
      <c r="N286" s="22">
        <f>VLOOKUP($A286,'RAW DATA'!$A$1:$AI$332,34,FALSE)</f>
        <v>0</v>
      </c>
      <c r="O286" s="22" t="str">
        <f t="shared" si="19"/>
        <v/>
      </c>
      <c r="P286" s="22" t="str">
        <f t="shared" si="20"/>
        <v/>
      </c>
    </row>
    <row r="287" spans="1:16" x14ac:dyDescent="0.25">
      <c r="A287" s="2" t="s">
        <v>567</v>
      </c>
      <c r="B287" t="str">
        <f>VLOOKUP($A287,'RAW DATA'!$A$1:$AI$332,6,FALSE)</f>
        <v>LFP</v>
      </c>
      <c r="C287" t="e">
        <f>IF(VLOOKUP($A287,'RAW DATA'!$A$1:$AI$332,14,FALSE)=0,NA(),(VLOOKUP($A287,'RAW DATA'!$A$1:$AI$332,14,FALSE)))</f>
        <v>#N/A</v>
      </c>
      <c r="D287" t="e">
        <f>IF(VLOOKUP($A287,'RAW DATA'!$A$1:$AI$332,15,FALSE)=0,NA(),(VLOOKUP($A287,'RAW DATA'!$A$1:$AI$332,15,FALSE)))</f>
        <v>#N/A</v>
      </c>
      <c r="E287">
        <f>IFERROR(VLOOKUP($A287,'RAW DATA'!$A$1:$AI$332,16,FALSE),0)</f>
        <v>10</v>
      </c>
      <c r="F287">
        <f>IFERROR(VLOOKUP($A287,'RAW DATA'!$A$1:$AI$332,17,FALSE),0)</f>
        <v>3.65</v>
      </c>
      <c r="G287">
        <f>IFERROR(VLOOKUP($A287,'RAW DATA'!$A$1:$AI$332,18,FALSE),0)</f>
        <v>3.2</v>
      </c>
      <c r="H287" s="22">
        <f>IFERROR(VLOOKUP($A287,'RAW DATA'!$A$1:$AI$332,23,FALSE),0)</f>
        <v>330</v>
      </c>
      <c r="I287" s="22">
        <f t="shared" si="21"/>
        <v>96.969696969696969</v>
      </c>
      <c r="J287" s="22">
        <f>IFERROR(VLOOKUP($A287,'RAW DATA'!$A$1:$AI$332,24,FALSE),0)</f>
        <v>138.2919</v>
      </c>
      <c r="K287">
        <f>IFERROR(VLOOKUP($A287,'RAW DATA'!$A$1:$AI$332,28,FALSE)*VLOOKUP($A287,'RAW DATA'!$A$1:$AI$332,29,FALSE)*VLOOKUP($A287,'RAW DATA'!$A$1:$AI$332,30,FALSE)/1000, PI()*(VLOOKUP($A287,'RAW DATA'!$A$1:$AI$332,31,FALSE)/2)^2*VLOOKUP($A287,'RAW DATA'!$A$1:$AI$332,29,FALSE)/1000)</f>
        <v>0</v>
      </c>
      <c r="L287" t="e">
        <f t="shared" si="18"/>
        <v>#DIV/0!</v>
      </c>
      <c r="M287" s="22" t="str">
        <f>VLOOKUP($A287,'RAW DATA'!$A$1:$AI$332,33,FALSE)</f>
        <v>x</v>
      </c>
      <c r="N287" s="22">
        <f>VLOOKUP($A287,'RAW DATA'!$A$1:$AI$332,34,FALSE)</f>
        <v>0</v>
      </c>
      <c r="O287" s="22" t="str">
        <f t="shared" si="19"/>
        <v/>
      </c>
      <c r="P287" s="22" t="str">
        <f t="shared" si="20"/>
        <v/>
      </c>
    </row>
    <row r="288" spans="1:16" x14ac:dyDescent="0.25">
      <c r="A288" s="2" t="s">
        <v>568</v>
      </c>
      <c r="B288" t="str">
        <f>VLOOKUP($A288,'RAW DATA'!$A$1:$AI$332,6,FALSE)</f>
        <v>LFP</v>
      </c>
      <c r="C288" t="e">
        <f>IF(VLOOKUP($A288,'RAW DATA'!$A$1:$AI$332,14,FALSE)=0,NA(),(VLOOKUP($A288,'RAW DATA'!$A$1:$AI$332,14,FALSE)))</f>
        <v>#N/A</v>
      </c>
      <c r="D288" t="e">
        <f>IF(VLOOKUP($A288,'RAW DATA'!$A$1:$AI$332,15,FALSE)=0,NA(),(VLOOKUP($A288,'RAW DATA'!$A$1:$AI$332,15,FALSE)))</f>
        <v>#N/A</v>
      </c>
      <c r="E288">
        <f>IFERROR(VLOOKUP($A288,'RAW DATA'!$A$1:$AI$332,16,FALSE),0)</f>
        <v>12</v>
      </c>
      <c r="F288">
        <f>IFERROR(VLOOKUP($A288,'RAW DATA'!$A$1:$AI$332,17,FALSE),0)</f>
        <v>3.65</v>
      </c>
      <c r="G288">
        <f>IFERROR(VLOOKUP($A288,'RAW DATA'!$A$1:$AI$332,18,FALSE),0)</f>
        <v>3.2</v>
      </c>
      <c r="H288" s="22">
        <f>IFERROR(VLOOKUP($A288,'RAW DATA'!$A$1:$AI$332,23,FALSE),0)</f>
        <v>395</v>
      </c>
      <c r="I288" s="22">
        <f t="shared" si="21"/>
        <v>97.215189873417728</v>
      </c>
      <c r="J288" s="22">
        <f>IFERROR(VLOOKUP($A288,'RAW DATA'!$A$1:$AI$332,24,FALSE),0)</f>
        <v>160.96270000000001</v>
      </c>
      <c r="K288">
        <f>IFERROR(VLOOKUP($A288,'RAW DATA'!$A$1:$AI$332,28,FALSE)*VLOOKUP($A288,'RAW DATA'!$A$1:$AI$332,29,FALSE)*VLOOKUP($A288,'RAW DATA'!$A$1:$AI$332,30,FALSE)/1000, PI()*(VLOOKUP($A288,'RAW DATA'!$A$1:$AI$332,31,FALSE)/2)^2*VLOOKUP($A288,'RAW DATA'!$A$1:$AI$332,29,FALSE)/1000)</f>
        <v>0</v>
      </c>
      <c r="L288" t="e">
        <f t="shared" si="18"/>
        <v>#DIV/0!</v>
      </c>
      <c r="M288" s="22" t="str">
        <f>VLOOKUP($A288,'RAW DATA'!$A$1:$AI$332,33,FALSE)</f>
        <v>x</v>
      </c>
      <c r="N288" s="22">
        <f>VLOOKUP($A288,'RAW DATA'!$A$1:$AI$332,34,FALSE)</f>
        <v>0</v>
      </c>
      <c r="O288" s="22" t="str">
        <f t="shared" si="19"/>
        <v/>
      </c>
      <c r="P288" s="22" t="str">
        <f t="shared" si="20"/>
        <v/>
      </c>
    </row>
    <row r="289" spans="1:16" x14ac:dyDescent="0.25">
      <c r="A289" s="2" t="s">
        <v>569</v>
      </c>
      <c r="B289" t="str">
        <f>VLOOKUP($A289,'RAW DATA'!$A$1:$AI$332,6,FALSE)</f>
        <v>LFP</v>
      </c>
      <c r="C289" t="e">
        <f>IF(VLOOKUP($A289,'RAW DATA'!$A$1:$AI$332,14,FALSE)=0,NA(),(VLOOKUP($A289,'RAW DATA'!$A$1:$AI$332,14,FALSE)))</f>
        <v>#N/A</v>
      </c>
      <c r="D289" t="e">
        <f>IF(VLOOKUP($A289,'RAW DATA'!$A$1:$AI$332,15,FALSE)=0,NA(),(VLOOKUP($A289,'RAW DATA'!$A$1:$AI$332,15,FALSE)))</f>
        <v>#N/A</v>
      </c>
      <c r="E289">
        <f>IFERROR(VLOOKUP($A289,'RAW DATA'!$A$1:$AI$332,16,FALSE),0)</f>
        <v>12</v>
      </c>
      <c r="F289">
        <f>IFERROR(VLOOKUP($A289,'RAW DATA'!$A$1:$AI$332,17,FALSE),0)</f>
        <v>3.65</v>
      </c>
      <c r="G289">
        <f>IFERROR(VLOOKUP($A289,'RAW DATA'!$A$1:$AI$332,18,FALSE),0)</f>
        <v>3.2</v>
      </c>
      <c r="H289" s="22">
        <f>IFERROR(VLOOKUP($A289,'RAW DATA'!$A$1:$AI$332,23,FALSE),0)</f>
        <v>395</v>
      </c>
      <c r="I289" s="22">
        <f t="shared" si="21"/>
        <v>97.215189873417728</v>
      </c>
      <c r="J289" s="22">
        <f>IFERROR(VLOOKUP($A289,'RAW DATA'!$A$1:$AI$332,24,FALSE),0)</f>
        <v>160.96270000000001</v>
      </c>
      <c r="K289">
        <f>IFERROR(VLOOKUP($A289,'RAW DATA'!$A$1:$AI$332,28,FALSE)*VLOOKUP($A289,'RAW DATA'!$A$1:$AI$332,29,FALSE)*VLOOKUP($A289,'RAW DATA'!$A$1:$AI$332,30,FALSE)/1000, PI()*(VLOOKUP($A289,'RAW DATA'!$A$1:$AI$332,31,FALSE)/2)^2*VLOOKUP($A289,'RAW DATA'!$A$1:$AI$332,29,FALSE)/1000)</f>
        <v>0</v>
      </c>
      <c r="L289" t="e">
        <f t="shared" si="18"/>
        <v>#DIV/0!</v>
      </c>
      <c r="M289" s="22" t="str">
        <f>VLOOKUP($A289,'RAW DATA'!$A$1:$AI$332,33,FALSE)</f>
        <v>x</v>
      </c>
      <c r="N289" s="22">
        <f>VLOOKUP($A289,'RAW DATA'!$A$1:$AI$332,34,FALSE)</f>
        <v>0</v>
      </c>
      <c r="O289" s="22" t="str">
        <f t="shared" si="19"/>
        <v/>
      </c>
      <c r="P289" s="22" t="str">
        <f t="shared" si="20"/>
        <v/>
      </c>
    </row>
    <row r="290" spans="1:16" x14ac:dyDescent="0.25">
      <c r="A290" s="2" t="s">
        <v>570</v>
      </c>
      <c r="B290" t="str">
        <f>VLOOKUP($A290,'RAW DATA'!$A$1:$AI$332,6,FALSE)</f>
        <v>LFP</v>
      </c>
      <c r="C290" t="e">
        <f>IF(VLOOKUP($A290,'RAW DATA'!$A$1:$AI$332,14,FALSE)=0,NA(),(VLOOKUP($A290,'RAW DATA'!$A$1:$AI$332,14,FALSE)))</f>
        <v>#N/A</v>
      </c>
      <c r="D290" t="e">
        <f>IF(VLOOKUP($A290,'RAW DATA'!$A$1:$AI$332,15,FALSE)=0,NA(),(VLOOKUP($A290,'RAW DATA'!$A$1:$AI$332,15,FALSE)))</f>
        <v>#N/A</v>
      </c>
      <c r="E290">
        <f>IFERROR(VLOOKUP($A290,'RAW DATA'!$A$1:$AI$332,16,FALSE),0)</f>
        <v>15</v>
      </c>
      <c r="F290">
        <f>IFERROR(VLOOKUP($A290,'RAW DATA'!$A$1:$AI$332,17,FALSE),0)</f>
        <v>3.65</v>
      </c>
      <c r="G290">
        <f>IFERROR(VLOOKUP($A290,'RAW DATA'!$A$1:$AI$332,18,FALSE),0)</f>
        <v>3.2</v>
      </c>
      <c r="H290" s="22">
        <f>IFERROR(VLOOKUP($A290,'RAW DATA'!$A$1:$AI$332,23,FALSE),0)</f>
        <v>475</v>
      </c>
      <c r="I290" s="22">
        <f t="shared" si="21"/>
        <v>101.05263157894737</v>
      </c>
      <c r="J290" s="22">
        <f>IFERROR(VLOOKUP($A290,'RAW DATA'!$A$1:$AI$332,24,FALSE),0)</f>
        <v>207.24</v>
      </c>
      <c r="K290">
        <f>IFERROR(VLOOKUP($A290,'RAW DATA'!$A$1:$AI$332,28,FALSE)*VLOOKUP($A290,'RAW DATA'!$A$1:$AI$332,29,FALSE)*VLOOKUP($A290,'RAW DATA'!$A$1:$AI$332,30,FALSE)/1000, PI()*(VLOOKUP($A290,'RAW DATA'!$A$1:$AI$332,31,FALSE)/2)^2*VLOOKUP($A290,'RAW DATA'!$A$1:$AI$332,29,FALSE)/1000)</f>
        <v>0</v>
      </c>
      <c r="L290" t="e">
        <f t="shared" si="18"/>
        <v>#DIV/0!</v>
      </c>
      <c r="M290" s="22" t="str">
        <f>VLOOKUP($A290,'RAW DATA'!$A$1:$AI$332,33,FALSE)</f>
        <v>x</v>
      </c>
      <c r="N290" s="22">
        <f>VLOOKUP($A290,'RAW DATA'!$A$1:$AI$332,34,FALSE)</f>
        <v>0</v>
      </c>
      <c r="O290" s="22" t="str">
        <f t="shared" si="19"/>
        <v/>
      </c>
      <c r="P290" s="22" t="str">
        <f t="shared" si="20"/>
        <v/>
      </c>
    </row>
    <row r="291" spans="1:16" x14ac:dyDescent="0.25">
      <c r="A291" s="2" t="s">
        <v>571</v>
      </c>
      <c r="B291" t="str">
        <f>VLOOKUP($A291,'RAW DATA'!$A$1:$AI$332,6,FALSE)</f>
        <v>LFP</v>
      </c>
      <c r="C291" t="e">
        <f>IF(VLOOKUP($A291,'RAW DATA'!$A$1:$AI$332,14,FALSE)=0,NA(),(VLOOKUP($A291,'RAW DATA'!$A$1:$AI$332,14,FALSE)))</f>
        <v>#N/A</v>
      </c>
      <c r="D291" t="e">
        <f>IF(VLOOKUP($A291,'RAW DATA'!$A$1:$AI$332,15,FALSE)=0,NA(),(VLOOKUP($A291,'RAW DATA'!$A$1:$AI$332,15,FALSE)))</f>
        <v>#N/A</v>
      </c>
      <c r="E291">
        <f>IFERROR(VLOOKUP($A291,'RAW DATA'!$A$1:$AI$332,16,FALSE),0)</f>
        <v>15</v>
      </c>
      <c r="F291">
        <f>IFERROR(VLOOKUP($A291,'RAW DATA'!$A$1:$AI$332,17,FALSE),0)</f>
        <v>3.65</v>
      </c>
      <c r="G291">
        <f>IFERROR(VLOOKUP($A291,'RAW DATA'!$A$1:$AI$332,18,FALSE),0)</f>
        <v>3.2</v>
      </c>
      <c r="H291" s="22">
        <f>IFERROR(VLOOKUP($A291,'RAW DATA'!$A$1:$AI$332,23,FALSE),0)</f>
        <v>475</v>
      </c>
      <c r="I291" s="22">
        <f t="shared" si="21"/>
        <v>101.05263157894737</v>
      </c>
      <c r="J291" s="22">
        <f>IFERROR(VLOOKUP($A291,'RAW DATA'!$A$1:$AI$332,24,FALSE),0)</f>
        <v>207.24</v>
      </c>
      <c r="K291">
        <f>IFERROR(VLOOKUP($A291,'RAW DATA'!$A$1:$AI$332,28,FALSE)*VLOOKUP($A291,'RAW DATA'!$A$1:$AI$332,29,FALSE)*VLOOKUP($A291,'RAW DATA'!$A$1:$AI$332,30,FALSE)/1000, PI()*(VLOOKUP($A291,'RAW DATA'!$A$1:$AI$332,31,FALSE)/2)^2*VLOOKUP($A291,'RAW DATA'!$A$1:$AI$332,29,FALSE)/1000)</f>
        <v>0</v>
      </c>
      <c r="L291" t="e">
        <f t="shared" si="18"/>
        <v>#DIV/0!</v>
      </c>
      <c r="M291" s="22" t="str">
        <f>VLOOKUP($A291,'RAW DATA'!$A$1:$AI$332,33,FALSE)</f>
        <v>x</v>
      </c>
      <c r="N291" s="22">
        <f>VLOOKUP($A291,'RAW DATA'!$A$1:$AI$332,34,FALSE)</f>
        <v>0</v>
      </c>
      <c r="O291" s="22" t="str">
        <f t="shared" si="19"/>
        <v/>
      </c>
      <c r="P291" s="22" t="str">
        <f t="shared" si="20"/>
        <v/>
      </c>
    </row>
    <row r="292" spans="1:16" x14ac:dyDescent="0.25">
      <c r="A292" s="2" t="s">
        <v>661</v>
      </c>
      <c r="B292" t="str">
        <f>VLOOKUP($A292,'RAW DATA'!$A$1:$AI$332,6,FALSE)</f>
        <v>NMC, NCA, NMC/NCA</v>
      </c>
      <c r="C292" t="e">
        <f>IF(VLOOKUP($A292,'RAW DATA'!$A$1:$AI$332,14,FALSE)=0,NA(),(VLOOKUP($A292,'RAW DATA'!$A$1:$AI$332,14,FALSE)))</f>
        <v>#N/A</v>
      </c>
      <c r="D292">
        <f>IF(VLOOKUP($A292,'RAW DATA'!$A$1:$AI$332,15,FALSE)=0,NA(),(VLOOKUP($A292,'RAW DATA'!$A$1:$AI$332,15,FALSE)))</f>
        <v>118</v>
      </c>
      <c r="E292">
        <f>IFERROR(VLOOKUP($A292,'RAW DATA'!$A$1:$AI$332,16,FALSE),0)</f>
        <v>28</v>
      </c>
      <c r="F292">
        <f>IFERROR(VLOOKUP($A292,'RAW DATA'!$A$1:$AI$332,17,FALSE),0)</f>
        <v>4.0999999999999996</v>
      </c>
      <c r="G292">
        <f>IFERROR(VLOOKUP($A292,'RAW DATA'!$A$1:$AI$332,18,FALSE),0)</f>
        <v>3.6</v>
      </c>
      <c r="H292" s="22">
        <f>IFERROR(VLOOKUP($A292,'RAW DATA'!$A$1:$AI$332,23,FALSE),0)</f>
        <v>810</v>
      </c>
      <c r="I292" s="22">
        <f t="shared" si="21"/>
        <v>124.44444444444443</v>
      </c>
      <c r="J292" s="22">
        <f>IFERROR(VLOOKUP($A292,'RAW DATA'!$A$1:$AI$332,24,FALSE),0)</f>
        <v>423.47609999999997</v>
      </c>
      <c r="K292">
        <f>IFERROR(VLOOKUP($A292,'RAW DATA'!$A$1:$AI$332,28,FALSE)*VLOOKUP($A292,'RAW DATA'!$A$1:$AI$332,29,FALSE)*VLOOKUP($A292,'RAW DATA'!$A$1:$AI$332,30,FALSE)/1000, PI()*(VLOOKUP($A292,'RAW DATA'!$A$1:$AI$332,31,FALSE)/2)^2*VLOOKUP($A292,'RAW DATA'!$A$1:$AI$332,29,FALSE)/1000)</f>
        <v>0</v>
      </c>
      <c r="L292" t="e">
        <f t="shared" si="18"/>
        <v>#DIV/0!</v>
      </c>
      <c r="M292" s="22" t="str">
        <f>VLOOKUP($A292,'RAW DATA'!$A$1:$AI$332,33,FALSE)</f>
        <v>x</v>
      </c>
      <c r="N292" s="22">
        <f>VLOOKUP($A292,'RAW DATA'!$A$1:$AI$332,34,FALSE)</f>
        <v>0</v>
      </c>
      <c r="O292" s="22" t="str">
        <f t="shared" si="19"/>
        <v/>
      </c>
      <c r="P292" s="22">
        <f t="shared" si="20"/>
        <v>-5.1785714285714213E-2</v>
      </c>
    </row>
    <row r="293" spans="1:16" x14ac:dyDescent="0.25">
      <c r="A293" s="2" t="s">
        <v>662</v>
      </c>
      <c r="B293" t="str">
        <f>VLOOKUP($A293,'RAW DATA'!$A$1:$AI$332,6,FALSE)</f>
        <v>NMC, NCA, NMC/NCA</v>
      </c>
      <c r="C293" t="e">
        <f>IF(VLOOKUP($A293,'RAW DATA'!$A$1:$AI$332,14,FALSE)=0,NA(),(VLOOKUP($A293,'RAW DATA'!$A$1:$AI$332,14,FALSE)))</f>
        <v>#N/A</v>
      </c>
      <c r="D293">
        <f>IF(VLOOKUP($A293,'RAW DATA'!$A$1:$AI$332,15,FALSE)=0,NA(),(VLOOKUP($A293,'RAW DATA'!$A$1:$AI$332,15,FALSE)))</f>
        <v>126</v>
      </c>
      <c r="E293">
        <f>IFERROR(VLOOKUP($A293,'RAW DATA'!$A$1:$AI$332,16,FALSE),0)</f>
        <v>39</v>
      </c>
      <c r="F293">
        <f>IFERROR(VLOOKUP($A293,'RAW DATA'!$A$1:$AI$332,17,FALSE),0)</f>
        <v>4.0999999999999996</v>
      </c>
      <c r="G293">
        <f>IFERROR(VLOOKUP($A293,'RAW DATA'!$A$1:$AI$332,18,FALSE),0)</f>
        <v>3.6</v>
      </c>
      <c r="H293" s="22">
        <f>IFERROR(VLOOKUP($A293,'RAW DATA'!$A$1:$AI$332,23,FALSE),0)</f>
        <v>1130</v>
      </c>
      <c r="I293" s="22">
        <f t="shared" si="21"/>
        <v>124.24778761061948</v>
      </c>
      <c r="J293" s="22">
        <f>IFERROR(VLOOKUP($A293,'RAW DATA'!$A$1:$AI$332,24,FALSE),0)</f>
        <v>572.26499999999999</v>
      </c>
      <c r="K293">
        <f>IFERROR(VLOOKUP($A293,'RAW DATA'!$A$1:$AI$332,28,FALSE)*VLOOKUP($A293,'RAW DATA'!$A$1:$AI$332,29,FALSE)*VLOOKUP($A293,'RAW DATA'!$A$1:$AI$332,30,FALSE)/1000, PI()*(VLOOKUP($A293,'RAW DATA'!$A$1:$AI$332,31,FALSE)/2)^2*VLOOKUP($A293,'RAW DATA'!$A$1:$AI$332,29,FALSE)/1000)</f>
        <v>0</v>
      </c>
      <c r="L293" t="e">
        <f t="shared" si="18"/>
        <v>#DIV/0!</v>
      </c>
      <c r="M293" s="22" t="str">
        <f>VLOOKUP($A293,'RAW DATA'!$A$1:$AI$332,33,FALSE)</f>
        <v>x</v>
      </c>
      <c r="N293" s="22">
        <f>VLOOKUP($A293,'RAW DATA'!$A$1:$AI$332,34,FALSE)</f>
        <v>0</v>
      </c>
      <c r="O293" s="22" t="str">
        <f t="shared" si="19"/>
        <v/>
      </c>
      <c r="P293" s="22">
        <f t="shared" si="20"/>
        <v>1.4102564102564052E-2</v>
      </c>
    </row>
    <row r="294" spans="1:16" x14ac:dyDescent="0.25">
      <c r="A294" s="2" t="s">
        <v>663</v>
      </c>
      <c r="B294" t="str">
        <f>VLOOKUP($A294,'RAW DATA'!$A$1:$AI$332,6,FALSE)</f>
        <v>NMC, NCA, NMC/NCA</v>
      </c>
      <c r="C294" t="e">
        <f>IF(VLOOKUP($A294,'RAW DATA'!$A$1:$AI$332,14,FALSE)=0,NA(),(VLOOKUP($A294,'RAW DATA'!$A$1:$AI$332,14,FALSE)))</f>
        <v>#N/A</v>
      </c>
      <c r="D294">
        <f>IF(VLOOKUP($A294,'RAW DATA'!$A$1:$AI$332,15,FALSE)=0,NA(),(VLOOKUP($A294,'RAW DATA'!$A$1:$AI$332,15,FALSE)))</f>
        <v>165</v>
      </c>
      <c r="E294">
        <f>IFERROR(VLOOKUP($A294,'RAW DATA'!$A$1:$AI$332,16,FALSE),0)</f>
        <v>50</v>
      </c>
      <c r="F294">
        <f>IFERROR(VLOOKUP($A294,'RAW DATA'!$A$1:$AI$332,17,FALSE),0)</f>
        <v>4.0999999999999996</v>
      </c>
      <c r="G294">
        <f>IFERROR(VLOOKUP($A294,'RAW DATA'!$A$1:$AI$332,18,FALSE),0)</f>
        <v>3.6</v>
      </c>
      <c r="H294" s="22">
        <f>IFERROR(VLOOKUP($A294,'RAW DATA'!$A$1:$AI$332,23,FALSE),0)</f>
        <v>1110</v>
      </c>
      <c r="I294" s="22">
        <f t="shared" si="21"/>
        <v>162.16216216216216</v>
      </c>
      <c r="J294" s="22">
        <f>IFERROR(VLOOKUP($A294,'RAW DATA'!$A$1:$AI$332,24,FALSE),0)</f>
        <v>551.2663</v>
      </c>
      <c r="K294">
        <f>IFERROR(VLOOKUP($A294,'RAW DATA'!$A$1:$AI$332,28,FALSE)*VLOOKUP($A294,'RAW DATA'!$A$1:$AI$332,29,FALSE)*VLOOKUP($A294,'RAW DATA'!$A$1:$AI$332,30,FALSE)/1000, PI()*(VLOOKUP($A294,'RAW DATA'!$A$1:$AI$332,31,FALSE)/2)^2*VLOOKUP($A294,'RAW DATA'!$A$1:$AI$332,29,FALSE)/1000)</f>
        <v>0</v>
      </c>
      <c r="L294" t="e">
        <f t="shared" si="18"/>
        <v>#DIV/0!</v>
      </c>
      <c r="M294" s="22" t="str">
        <f>VLOOKUP($A294,'RAW DATA'!$A$1:$AI$332,33,FALSE)</f>
        <v>x</v>
      </c>
      <c r="N294" s="22">
        <f>VLOOKUP($A294,'RAW DATA'!$A$1:$AI$332,34,FALSE)</f>
        <v>0</v>
      </c>
      <c r="O294" s="22" t="str">
        <f t="shared" si="19"/>
        <v/>
      </c>
      <c r="P294" s="22">
        <f t="shared" si="20"/>
        <v>1.7500000000000071E-2</v>
      </c>
    </row>
    <row r="295" spans="1:16" x14ac:dyDescent="0.25">
      <c r="A295" s="2" t="s">
        <v>664</v>
      </c>
      <c r="B295" t="str">
        <f>VLOOKUP($A295,'RAW DATA'!$A$1:$AI$332,6,FALSE)</f>
        <v>NMC, NCA, NMC/NCA</v>
      </c>
      <c r="C295">
        <f>IF(VLOOKUP($A295,'RAW DATA'!$A$1:$AI$332,14,FALSE)=0,NA(),(VLOOKUP($A295,'RAW DATA'!$A$1:$AI$332,14,FALSE)))</f>
        <v>380</v>
      </c>
      <c r="D295">
        <f>IF(VLOOKUP($A295,'RAW DATA'!$A$1:$AI$332,15,FALSE)=0,NA(),(VLOOKUP($A295,'RAW DATA'!$A$1:$AI$332,15,FALSE)))</f>
        <v>163</v>
      </c>
      <c r="E295">
        <f>IFERROR(VLOOKUP($A295,'RAW DATA'!$A$1:$AI$332,16,FALSE),0)</f>
        <v>5.3</v>
      </c>
      <c r="F295">
        <f>IFERROR(VLOOKUP($A295,'RAW DATA'!$A$1:$AI$332,17,FALSE),0)</f>
        <v>4.2</v>
      </c>
      <c r="G295">
        <f>IFERROR(VLOOKUP($A295,'RAW DATA'!$A$1:$AI$332,18,FALSE),0)</f>
        <v>3.75</v>
      </c>
      <c r="H295" s="22">
        <f>IFERROR(VLOOKUP($A295,'RAW DATA'!$A$1:$AI$332,23,FALSE),0)</f>
        <v>124</v>
      </c>
      <c r="I295" s="22">
        <f t="shared" si="21"/>
        <v>160.28225806451613</v>
      </c>
      <c r="J295" s="22">
        <f>IFERROR(VLOOKUP($A295,'RAW DATA'!$A$1:$AI$332,24,FALSE),0)</f>
        <v>52</v>
      </c>
      <c r="K295">
        <f>IFERROR(VLOOKUP($A295,'RAW DATA'!$A$1:$AI$332,28,FALSE)*VLOOKUP($A295,'RAW DATA'!$A$1:$AI$332,29,FALSE)*VLOOKUP($A295,'RAW DATA'!$A$1:$AI$332,30,FALSE)/1000, PI()*(VLOOKUP($A295,'RAW DATA'!$A$1:$AI$332,31,FALSE)/2)^2*VLOOKUP($A295,'RAW DATA'!$A$1:$AI$332,29,FALSE)/1000)</f>
        <v>59.28</v>
      </c>
      <c r="L295">
        <f t="shared" si="18"/>
        <v>335.27327935222672</v>
      </c>
      <c r="M295" s="22" t="str">
        <f>VLOOKUP($A295,'RAW DATA'!$A$1:$AI$332,33,FALSE)</f>
        <v>x</v>
      </c>
      <c r="N295" s="22">
        <f>VLOOKUP($A295,'RAW DATA'!$A$1:$AI$332,34,FALSE)</f>
        <v>0</v>
      </c>
      <c r="O295" s="22">
        <f t="shared" si="19"/>
        <v>0.13340377358490563</v>
      </c>
      <c r="P295" s="22">
        <f t="shared" si="20"/>
        <v>1.695597484276723E-2</v>
      </c>
    </row>
    <row r="296" spans="1:16" x14ac:dyDescent="0.25">
      <c r="A296" s="2" t="s">
        <v>665</v>
      </c>
      <c r="B296" t="str">
        <f>VLOOKUP($A296,'RAW DATA'!$A$1:$AI$332,6,FALSE)</f>
        <v>NMC, NCA, NMC/NCA</v>
      </c>
      <c r="C296">
        <f>IF(VLOOKUP($A296,'RAW DATA'!$A$1:$AI$332,14,FALSE)=0,NA(),(VLOOKUP($A296,'RAW DATA'!$A$1:$AI$332,14,FALSE)))</f>
        <v>350</v>
      </c>
      <c r="D296">
        <f>IF(VLOOKUP($A296,'RAW DATA'!$A$1:$AI$332,15,FALSE)=0,NA(),(VLOOKUP($A296,'RAW DATA'!$A$1:$AI$332,15,FALSE)))</f>
        <v>165</v>
      </c>
      <c r="E296">
        <f>IFERROR(VLOOKUP($A296,'RAW DATA'!$A$1:$AI$332,16,FALSE),0)</f>
        <v>6.8</v>
      </c>
      <c r="F296">
        <f>IFERROR(VLOOKUP($A296,'RAW DATA'!$A$1:$AI$332,17,FALSE),0)</f>
        <v>4.2</v>
      </c>
      <c r="G296">
        <f>IFERROR(VLOOKUP($A296,'RAW DATA'!$A$1:$AI$332,18,FALSE),0)</f>
        <v>3.75</v>
      </c>
      <c r="H296" s="22">
        <f>IFERROR(VLOOKUP($A296,'RAW DATA'!$A$1:$AI$332,23,FALSE),0)</f>
        <v>155</v>
      </c>
      <c r="I296" s="22">
        <f t="shared" si="21"/>
        <v>164.51612903225808</v>
      </c>
      <c r="J296" s="22">
        <f>IFERROR(VLOOKUP($A296,'RAW DATA'!$A$1:$AI$332,24,FALSE),0)</f>
        <v>73</v>
      </c>
      <c r="K296">
        <f>IFERROR(VLOOKUP($A296,'RAW DATA'!$A$1:$AI$332,28,FALSE)*VLOOKUP($A296,'RAW DATA'!$A$1:$AI$332,29,FALSE)*VLOOKUP($A296,'RAW DATA'!$A$1:$AI$332,30,FALSE)/1000, PI()*(VLOOKUP($A296,'RAW DATA'!$A$1:$AI$332,31,FALSE)/2)^2*VLOOKUP($A296,'RAW DATA'!$A$1:$AI$332,29,FALSE)/1000)</f>
        <v>78.507000000000005</v>
      </c>
      <c r="L296">
        <f t="shared" si="18"/>
        <v>324.81180022163625</v>
      </c>
      <c r="M296" s="22" t="str">
        <f>VLOOKUP($A296,'RAW DATA'!$A$1:$AI$332,33,FALSE)</f>
        <v>x</v>
      </c>
      <c r="N296" s="22">
        <f>VLOOKUP($A296,'RAW DATA'!$A$1:$AI$332,34,FALSE)</f>
        <v>0</v>
      </c>
      <c r="O296" s="22">
        <f t="shared" si="19"/>
        <v>7.7547058823529635E-2</v>
      </c>
      <c r="P296" s="22">
        <f t="shared" si="20"/>
        <v>2.9411764705882248E-3</v>
      </c>
    </row>
    <row r="297" spans="1:16" x14ac:dyDescent="0.25">
      <c r="A297" s="2" t="s">
        <v>666</v>
      </c>
      <c r="B297" t="str">
        <f>VLOOKUP($A297,'RAW DATA'!$A$1:$AI$332,6,FALSE)</f>
        <v>NMC, NCA, NMC/NCA</v>
      </c>
      <c r="C297">
        <f>IF(VLOOKUP($A297,'RAW DATA'!$A$1:$AI$332,14,FALSE)=0,NA(),(VLOOKUP($A297,'RAW DATA'!$A$1:$AI$332,14,FALSE)))</f>
        <v>313</v>
      </c>
      <c r="D297">
        <f>IF(VLOOKUP($A297,'RAW DATA'!$A$1:$AI$332,15,FALSE)=0,NA(),(VLOOKUP($A297,'RAW DATA'!$A$1:$AI$332,15,FALSE)))</f>
        <v>149</v>
      </c>
      <c r="E297">
        <f>IFERROR(VLOOKUP($A297,'RAW DATA'!$A$1:$AI$332,16,FALSE),0)</f>
        <v>45</v>
      </c>
      <c r="F297">
        <f>IFERROR(VLOOKUP($A297,'RAW DATA'!$A$1:$AI$332,17,FALSE),0)</f>
        <v>4.0999999999999996</v>
      </c>
      <c r="G297">
        <f>IFERROR(VLOOKUP($A297,'RAW DATA'!$A$1:$AI$332,18,FALSE),0)</f>
        <v>3.6</v>
      </c>
      <c r="H297" s="22">
        <f>IFERROR(VLOOKUP($A297,'RAW DATA'!$A$1:$AI$332,23,FALSE),0)</f>
        <v>1070</v>
      </c>
      <c r="I297" s="22">
        <f t="shared" si="21"/>
        <v>151.4018691588785</v>
      </c>
      <c r="J297" s="22">
        <f>IFERROR(VLOOKUP($A297,'RAW DATA'!$A$1:$AI$332,24,FALSE),0)</f>
        <v>510</v>
      </c>
      <c r="K297">
        <f>IFERROR(VLOOKUP($A297,'RAW DATA'!$A$1:$AI$332,28,FALSE)*VLOOKUP($A297,'RAW DATA'!$A$1:$AI$332,29,FALSE)*VLOOKUP($A297,'RAW DATA'!$A$1:$AI$332,30,FALSE)/1000, PI()*(VLOOKUP($A297,'RAW DATA'!$A$1:$AI$332,31,FALSE)/2)^2*VLOOKUP($A297,'RAW DATA'!$A$1:$AI$332,29,FALSE)/1000)</f>
        <v>0</v>
      </c>
      <c r="L297" t="e">
        <f t="shared" si="18"/>
        <v>#DIV/0!</v>
      </c>
      <c r="M297" s="22" t="str">
        <f>VLOOKUP($A297,'RAW DATA'!$A$1:$AI$332,33,FALSE)</f>
        <v>x</v>
      </c>
      <c r="N297" s="22">
        <f>VLOOKUP($A297,'RAW DATA'!$A$1:$AI$332,34,FALSE)</f>
        <v>0</v>
      </c>
      <c r="O297" s="22" t="str">
        <f t="shared" si="19"/>
        <v/>
      </c>
      <c r="P297" s="22">
        <f t="shared" si="20"/>
        <v>-1.5864197530864099E-2</v>
      </c>
    </row>
    <row r="298" spans="1:16" x14ac:dyDescent="0.25">
      <c r="A298" s="2" t="s">
        <v>667</v>
      </c>
      <c r="B298" t="str">
        <f>VLOOKUP($A298,'RAW DATA'!$A$1:$AI$332,6,FALSE)</f>
        <v>NMC, NCA, NMC/NCA</v>
      </c>
      <c r="C298">
        <f>IF(VLOOKUP($A298,'RAW DATA'!$A$1:$AI$332,14,FALSE)=0,NA(),(VLOOKUP($A298,'RAW DATA'!$A$1:$AI$332,14,FALSE)))</f>
        <v>285</v>
      </c>
      <c r="D298">
        <f>IF(VLOOKUP($A298,'RAW DATA'!$A$1:$AI$332,15,FALSE)=0,NA(),(VLOOKUP($A298,'RAW DATA'!$A$1:$AI$332,15,FALSE)))</f>
        <v>136</v>
      </c>
      <c r="E298">
        <f>IFERROR(VLOOKUP($A298,'RAW DATA'!$A$1:$AI$332,16,FALSE),0)</f>
        <v>41</v>
      </c>
      <c r="F298">
        <f>IFERROR(VLOOKUP($A298,'RAW DATA'!$A$1:$AI$332,17,FALSE),0)</f>
        <v>4.0999999999999996</v>
      </c>
      <c r="G298">
        <f>IFERROR(VLOOKUP($A298,'RAW DATA'!$A$1:$AI$332,18,FALSE),0)</f>
        <v>3.6</v>
      </c>
      <c r="H298" s="22">
        <f>IFERROR(VLOOKUP($A298,'RAW DATA'!$A$1:$AI$332,23,FALSE),0)</f>
        <v>1070</v>
      </c>
      <c r="I298" s="22">
        <f t="shared" si="21"/>
        <v>137.94392523364485</v>
      </c>
      <c r="J298" s="22">
        <f>IFERROR(VLOOKUP($A298,'RAW DATA'!$A$1:$AI$332,24,FALSE),0)</f>
        <v>513.83339999999998</v>
      </c>
      <c r="K298">
        <f>IFERROR(VLOOKUP($A298,'RAW DATA'!$A$1:$AI$332,28,FALSE)*VLOOKUP($A298,'RAW DATA'!$A$1:$AI$332,29,FALSE)*VLOOKUP($A298,'RAW DATA'!$A$1:$AI$332,30,FALSE)/1000, PI()*(VLOOKUP($A298,'RAW DATA'!$A$1:$AI$332,31,FALSE)/2)^2*VLOOKUP($A298,'RAW DATA'!$A$1:$AI$332,29,FALSE)/1000)</f>
        <v>0</v>
      </c>
      <c r="L298" t="e">
        <f t="shared" si="18"/>
        <v>#DIV/0!</v>
      </c>
      <c r="M298" s="22" t="str">
        <f>VLOOKUP($A298,'RAW DATA'!$A$1:$AI$332,33,FALSE)</f>
        <v>x</v>
      </c>
      <c r="N298" s="22">
        <f>VLOOKUP($A298,'RAW DATA'!$A$1:$AI$332,34,FALSE)</f>
        <v>0</v>
      </c>
      <c r="O298" s="22" t="str">
        <f t="shared" si="19"/>
        <v/>
      </c>
      <c r="P298" s="22">
        <f t="shared" si="20"/>
        <v>-1.4092140921409091E-2</v>
      </c>
    </row>
    <row r="299" spans="1:16" x14ac:dyDescent="0.25">
      <c r="A299" s="2" t="s">
        <v>668</v>
      </c>
      <c r="B299" t="str">
        <f>VLOOKUP($A299,'RAW DATA'!$A$1:$AI$332,6,FALSE)</f>
        <v>NMC, NCA, NMC/NCA</v>
      </c>
      <c r="C299">
        <f>IF(VLOOKUP($A299,'RAW DATA'!$A$1:$AI$332,14,FALSE)=0,NA(),(VLOOKUP($A299,'RAW DATA'!$A$1:$AI$332,14,FALSE)))</f>
        <v>252</v>
      </c>
      <c r="D299">
        <f>IF(VLOOKUP($A299,'RAW DATA'!$A$1:$AI$332,15,FALSE)=0,NA(),(VLOOKUP($A299,'RAW DATA'!$A$1:$AI$332,15,FALSE)))</f>
        <v>124</v>
      </c>
      <c r="E299">
        <f>IFERROR(VLOOKUP($A299,'RAW DATA'!$A$1:$AI$332,16,FALSE),0)</f>
        <v>27</v>
      </c>
      <c r="F299">
        <f>IFERROR(VLOOKUP($A299,'RAW DATA'!$A$1:$AI$332,17,FALSE),0)</f>
        <v>4.0999999999999996</v>
      </c>
      <c r="G299">
        <f>IFERROR(VLOOKUP($A299,'RAW DATA'!$A$1:$AI$332,18,FALSE),0)</f>
        <v>3.6</v>
      </c>
      <c r="H299" s="22">
        <f>IFERROR(VLOOKUP($A299,'RAW DATA'!$A$1:$AI$332,23,FALSE),0)</f>
        <v>770</v>
      </c>
      <c r="I299" s="22">
        <f t="shared" si="21"/>
        <v>126.23376623376623</v>
      </c>
      <c r="J299" s="22">
        <f>IFERROR(VLOOKUP($A299,'RAW DATA'!$A$1:$AI$332,24,FALSE),0)</f>
        <v>377.274</v>
      </c>
      <c r="K299">
        <f>IFERROR(VLOOKUP($A299,'RAW DATA'!$A$1:$AI$332,28,FALSE)*VLOOKUP($A299,'RAW DATA'!$A$1:$AI$332,29,FALSE)*VLOOKUP($A299,'RAW DATA'!$A$1:$AI$332,30,FALSE)/1000, PI()*(VLOOKUP($A299,'RAW DATA'!$A$1:$AI$332,31,FALSE)/2)^2*VLOOKUP($A299,'RAW DATA'!$A$1:$AI$332,29,FALSE)/1000)</f>
        <v>0</v>
      </c>
      <c r="L299" t="e">
        <f t="shared" si="18"/>
        <v>#DIV/0!</v>
      </c>
      <c r="M299" s="22" t="str">
        <f>VLOOKUP($A299,'RAW DATA'!$A$1:$AI$332,33,FALSE)</f>
        <v>x</v>
      </c>
      <c r="N299" s="22">
        <f>VLOOKUP($A299,'RAW DATA'!$A$1:$AI$332,34,FALSE)</f>
        <v>0</v>
      </c>
      <c r="O299" s="22" t="str">
        <f t="shared" si="19"/>
        <v/>
      </c>
      <c r="P299" s="22">
        <f t="shared" si="20"/>
        <v>-1.7695473251028826E-2</v>
      </c>
    </row>
    <row r="300" spans="1:16" x14ac:dyDescent="0.25">
      <c r="A300" s="2" t="s">
        <v>669</v>
      </c>
      <c r="B300" t="str">
        <f>VLOOKUP($A300,'RAW DATA'!$A$1:$AI$332,6,FALSE)</f>
        <v>NMC, NCA, NMC/NCA</v>
      </c>
      <c r="C300">
        <f>IF(VLOOKUP($A300,'RAW DATA'!$A$1:$AI$332,14,FALSE)=0,NA(),(VLOOKUP($A300,'RAW DATA'!$A$1:$AI$332,14,FALSE)))</f>
        <v>131</v>
      </c>
      <c r="D300">
        <f>IF(VLOOKUP($A300,'RAW DATA'!$A$1:$AI$332,15,FALSE)=0,NA(),(VLOOKUP($A300,'RAW DATA'!$A$1:$AI$332,15,FALSE)))</f>
        <v>67</v>
      </c>
      <c r="E300">
        <f>IFERROR(VLOOKUP($A300,'RAW DATA'!$A$1:$AI$332,16,FALSE),0)</f>
        <v>7</v>
      </c>
      <c r="F300">
        <f>IFERROR(VLOOKUP($A300,'RAW DATA'!$A$1:$AI$332,17,FALSE),0)</f>
        <v>4.0999999999999996</v>
      </c>
      <c r="G300">
        <f>IFERROR(VLOOKUP($A300,'RAW DATA'!$A$1:$AI$332,18,FALSE),0)</f>
        <v>3.6</v>
      </c>
      <c r="H300" s="22">
        <f>IFERROR(VLOOKUP($A300,'RAW DATA'!$A$1:$AI$332,23,FALSE),0)</f>
        <v>370</v>
      </c>
      <c r="I300" s="22">
        <f t="shared" si="21"/>
        <v>68.108108108108112</v>
      </c>
      <c r="J300" s="22">
        <f>IFERROR(VLOOKUP($A300,'RAW DATA'!$A$1:$AI$332,24,FALSE),0)</f>
        <v>191.3398</v>
      </c>
      <c r="K300">
        <f>IFERROR(VLOOKUP($A300,'RAW DATA'!$A$1:$AI$332,28,FALSE)*VLOOKUP($A300,'RAW DATA'!$A$1:$AI$332,29,FALSE)*VLOOKUP($A300,'RAW DATA'!$A$1:$AI$332,30,FALSE)/1000, PI()*(VLOOKUP($A300,'RAW DATA'!$A$1:$AI$332,31,FALSE)/2)^2*VLOOKUP($A300,'RAW DATA'!$A$1:$AI$332,29,FALSE)/1000)</f>
        <v>0</v>
      </c>
      <c r="L300" t="e">
        <f t="shared" si="18"/>
        <v>#DIV/0!</v>
      </c>
      <c r="M300" s="22" t="str">
        <f>VLOOKUP($A300,'RAW DATA'!$A$1:$AI$332,33,FALSE)</f>
        <v>x</v>
      </c>
      <c r="N300" s="22">
        <f>VLOOKUP($A300,'RAW DATA'!$A$1:$AI$332,34,FALSE)</f>
        <v>0</v>
      </c>
      <c r="O300" s="22" t="str">
        <f t="shared" si="19"/>
        <v/>
      </c>
      <c r="P300" s="22">
        <f t="shared" si="20"/>
        <v>-1.6269841269841323E-2</v>
      </c>
    </row>
    <row r="301" spans="1:16" x14ac:dyDescent="0.25">
      <c r="A301" s="2" t="s">
        <v>670</v>
      </c>
      <c r="B301" t="str">
        <f>VLOOKUP($A301,'RAW DATA'!$A$1:$AI$332,6,FALSE)</f>
        <v>NMC, NCA, NMC/NCA</v>
      </c>
      <c r="C301">
        <f>IF(VLOOKUP($A301,'RAW DATA'!$A$1:$AI$332,14,FALSE)=0,NA(),(VLOOKUP($A301,'RAW DATA'!$A$1:$AI$332,14,FALSE)))</f>
        <v>187</v>
      </c>
      <c r="D301">
        <f>IF(VLOOKUP($A301,'RAW DATA'!$A$1:$AI$332,15,FALSE)=0,NA(),(VLOOKUP($A301,'RAW DATA'!$A$1:$AI$332,15,FALSE)))</f>
        <v>89</v>
      </c>
      <c r="E301">
        <f>IFERROR(VLOOKUP($A301,'RAW DATA'!$A$1:$AI$332,16,FALSE),0)</f>
        <v>20</v>
      </c>
      <c r="F301">
        <f>IFERROR(VLOOKUP($A301,'RAW DATA'!$A$1:$AI$332,17,FALSE),0)</f>
        <v>4.0999999999999996</v>
      </c>
      <c r="G301">
        <f>IFERROR(VLOOKUP($A301,'RAW DATA'!$A$1:$AI$332,18,FALSE),0)</f>
        <v>3.6</v>
      </c>
      <c r="H301" s="22">
        <f>IFERROR(VLOOKUP($A301,'RAW DATA'!$A$1:$AI$332,23,FALSE),0)</f>
        <v>800</v>
      </c>
      <c r="I301" s="22">
        <f t="shared" si="21"/>
        <v>90</v>
      </c>
      <c r="J301" s="22">
        <f>IFERROR(VLOOKUP($A301,'RAW DATA'!$A$1:$AI$332,24,FALSE),0)</f>
        <v>373.11680000000001</v>
      </c>
      <c r="K301">
        <f>IFERROR(VLOOKUP($A301,'RAW DATA'!$A$1:$AI$332,28,FALSE)*VLOOKUP($A301,'RAW DATA'!$A$1:$AI$332,29,FALSE)*VLOOKUP($A301,'RAW DATA'!$A$1:$AI$332,30,FALSE)/1000, PI()*(VLOOKUP($A301,'RAW DATA'!$A$1:$AI$332,31,FALSE)/2)^2*VLOOKUP($A301,'RAW DATA'!$A$1:$AI$332,29,FALSE)/1000)</f>
        <v>0</v>
      </c>
      <c r="L301" t="e">
        <f t="shared" si="18"/>
        <v>#DIV/0!</v>
      </c>
      <c r="M301" s="22" t="str">
        <f>VLOOKUP($A301,'RAW DATA'!$A$1:$AI$332,33,FALSE)</f>
        <v>x</v>
      </c>
      <c r="N301" s="22">
        <f>VLOOKUP($A301,'RAW DATA'!$A$1:$AI$332,34,FALSE)</f>
        <v>0</v>
      </c>
      <c r="O301" s="22" t="str">
        <f t="shared" si="19"/>
        <v/>
      </c>
      <c r="P301" s="22">
        <f t="shared" si="20"/>
        <v>-1.1111111111111072E-2</v>
      </c>
    </row>
    <row r="302" spans="1:16" x14ac:dyDescent="0.25">
      <c r="A302" s="2" t="s">
        <v>671</v>
      </c>
      <c r="B302" t="str">
        <f>VLOOKUP($A302,'RAW DATA'!$A$1:$AI$332,6,FALSE)</f>
        <v>NMC, NCA, NMC/NCA</v>
      </c>
      <c r="C302">
        <f>IF(VLOOKUP($A302,'RAW DATA'!$A$1:$AI$332,14,FALSE)=0,NA(),(VLOOKUP($A302,'RAW DATA'!$A$1:$AI$332,14,FALSE)))</f>
        <v>209</v>
      </c>
      <c r="D302">
        <f>IF(VLOOKUP($A302,'RAW DATA'!$A$1:$AI$332,15,FALSE)=0,NA(),(VLOOKUP($A302,'RAW DATA'!$A$1:$AI$332,15,FALSE)))</f>
        <v>97</v>
      </c>
      <c r="E302">
        <f>IFERROR(VLOOKUP($A302,'RAW DATA'!$A$1:$AI$332,16,FALSE),0)</f>
        <v>30</v>
      </c>
      <c r="F302">
        <f>IFERROR(VLOOKUP($A302,'RAW DATA'!$A$1:$AI$332,17,FALSE),0)</f>
        <v>4.0999999999999996</v>
      </c>
      <c r="G302">
        <f>IFERROR(VLOOKUP($A302,'RAW DATA'!$A$1:$AI$332,18,FALSE),0)</f>
        <v>3.6</v>
      </c>
      <c r="H302" s="22">
        <f>IFERROR(VLOOKUP($A302,'RAW DATA'!$A$1:$AI$332,23,FALSE),0)</f>
        <v>1100</v>
      </c>
      <c r="I302" s="22">
        <f t="shared" si="21"/>
        <v>98.181818181818173</v>
      </c>
      <c r="J302" s="22">
        <f>IFERROR(VLOOKUP($A302,'RAW DATA'!$A$1:$AI$332,24,FALSE),0)</f>
        <v>508.17129999999997</v>
      </c>
      <c r="K302">
        <f>IFERROR(VLOOKUP($A302,'RAW DATA'!$A$1:$AI$332,28,FALSE)*VLOOKUP($A302,'RAW DATA'!$A$1:$AI$332,29,FALSE)*VLOOKUP($A302,'RAW DATA'!$A$1:$AI$332,30,FALSE)/1000, PI()*(VLOOKUP($A302,'RAW DATA'!$A$1:$AI$332,31,FALSE)/2)^2*VLOOKUP($A302,'RAW DATA'!$A$1:$AI$332,29,FALSE)/1000)</f>
        <v>0</v>
      </c>
      <c r="L302" t="e">
        <f t="shared" si="18"/>
        <v>#DIV/0!</v>
      </c>
      <c r="M302" s="22" t="str">
        <f>VLOOKUP($A302,'RAW DATA'!$A$1:$AI$332,33,FALSE)</f>
        <v>x</v>
      </c>
      <c r="N302" s="22">
        <f>VLOOKUP($A302,'RAW DATA'!$A$1:$AI$332,34,FALSE)</f>
        <v>0</v>
      </c>
      <c r="O302" s="22" t="str">
        <f t="shared" si="19"/>
        <v/>
      </c>
      <c r="P302" s="22">
        <f t="shared" si="20"/>
        <v>-1.2037037037036957E-2</v>
      </c>
    </row>
    <row r="303" spans="1:16" x14ac:dyDescent="0.25">
      <c r="A303" s="2" t="s">
        <v>646</v>
      </c>
      <c r="B303" t="str">
        <f>VLOOKUP($A303,'RAW DATA'!$A$1:$AI$332,6,FALSE)</f>
        <v>LNCAO</v>
      </c>
      <c r="C303">
        <f>IF(VLOOKUP($A303,'RAW DATA'!$A$1:$AI$332,14,FALSE)=0,NA(),(VLOOKUP($A303,'RAW DATA'!$A$1:$AI$332,14,FALSE)))</f>
        <v>296</v>
      </c>
      <c r="D303">
        <f>IF(VLOOKUP($A303,'RAW DATA'!$A$1:$AI$332,15,FALSE)=0,NA(),(VLOOKUP($A303,'RAW DATA'!$A$1:$AI$332,15,FALSE)))</f>
        <v>142</v>
      </c>
      <c r="E303">
        <f>IFERROR(VLOOKUP($A303,'RAW DATA'!$A$1:$AI$332,16,FALSE),0)</f>
        <v>15</v>
      </c>
      <c r="F303">
        <f>IFERROR(VLOOKUP($A303,'RAW DATA'!$A$1:$AI$332,17,FALSE),0)</f>
        <v>4.2</v>
      </c>
      <c r="G303">
        <f>IFERROR(VLOOKUP($A303,'RAW DATA'!$A$1:$AI$332,18,FALSE),0)</f>
        <v>3.6</v>
      </c>
      <c r="H303" s="22">
        <f>IFERROR(VLOOKUP($A303,'RAW DATA'!$A$1:$AI$332,23,FALSE),0)</f>
        <v>380</v>
      </c>
      <c r="I303" s="22">
        <f t="shared" si="21"/>
        <v>142.10526315789474</v>
      </c>
      <c r="J303" s="22">
        <f>IFERROR(VLOOKUP($A303,'RAW DATA'!$A$1:$AI$332,24,FALSE),0)</f>
        <v>180.4631</v>
      </c>
      <c r="K303">
        <f>IFERROR(VLOOKUP($A303,'RAW DATA'!$A$1:$AI$332,28,FALSE)*VLOOKUP($A303,'RAW DATA'!$A$1:$AI$332,29,FALSE)*VLOOKUP($A303,'RAW DATA'!$A$1:$AI$332,30,FALSE)/1000, PI()*(VLOOKUP($A303,'RAW DATA'!$A$1:$AI$332,31,FALSE)/2)^2*VLOOKUP($A303,'RAW DATA'!$A$1:$AI$332,29,FALSE)/1000)</f>
        <v>180.46312499999999</v>
      </c>
      <c r="L303">
        <f t="shared" si="18"/>
        <v>299.23010587342981</v>
      </c>
      <c r="M303" s="22" t="str">
        <f>VLOOKUP($A303,'RAW DATA'!$A$1:$AI$332,33,FALSE)</f>
        <v>x</v>
      </c>
      <c r="N303" s="22">
        <f>VLOOKUP($A303,'RAW DATA'!$A$1:$AI$332,34,FALSE)</f>
        <v>0</v>
      </c>
      <c r="O303" s="22">
        <f t="shared" si="19"/>
        <v>-1.0794722222222219E-2</v>
      </c>
      <c r="P303" s="22">
        <f t="shared" si="20"/>
        <v>-7.407407407407085E-4</v>
      </c>
    </row>
    <row r="304" spans="1:16" x14ac:dyDescent="0.25">
      <c r="A304" s="20" t="s">
        <v>564</v>
      </c>
      <c r="B304" t="str">
        <f>VLOOKUP($A304,'RAW DATA'!$A$1:$AI$332,6,FALSE)</f>
        <v>LFP</v>
      </c>
      <c r="C304" t="e">
        <f>IF(VLOOKUP($A304,'RAW DATA'!$A$1:$AI$332,14,FALSE)=0,NA(),(VLOOKUP($A304,'RAW DATA'!$A$1:$AI$332,14,FALSE)))</f>
        <v>#N/A</v>
      </c>
      <c r="D304" t="e">
        <f>IF(VLOOKUP($A304,'RAW DATA'!$A$1:$AI$332,15,FALSE)=0,NA(),(VLOOKUP($A304,'RAW DATA'!$A$1:$AI$332,15,FALSE)))</f>
        <v>#N/A</v>
      </c>
      <c r="E304">
        <f>IFERROR(VLOOKUP($A304,'RAW DATA'!$A$1:$AI$332,16,FALSE),0)</f>
        <v>5.4</v>
      </c>
      <c r="F304">
        <f>IFERROR(VLOOKUP($A304,'RAW DATA'!$A$1:$AI$332,17,FALSE),0)</f>
        <v>3.7</v>
      </c>
      <c r="G304">
        <f>IFERROR(VLOOKUP($A304,'RAW DATA'!$A$1:$AI$332,18,FALSE),0)</f>
        <v>3.2</v>
      </c>
      <c r="H304" s="22">
        <f>IFERROR(VLOOKUP($A304,'RAW DATA'!$A$1:$AI$332,23,FALSE),0)</f>
        <v>143</v>
      </c>
      <c r="I304" s="22">
        <f t="shared" si="21"/>
        <v>120.83916083916085</v>
      </c>
      <c r="J304" s="22">
        <f>IFERROR(VLOOKUP($A304,'RAW DATA'!$A$1:$AI$332,24,FALSE),0)</f>
        <v>58.966799999999999</v>
      </c>
      <c r="K304">
        <f>IFERROR(VLOOKUP($A304,'RAW DATA'!$A$1:$AI$332,28,FALSE)*VLOOKUP($A304,'RAW DATA'!$A$1:$AI$332,29,FALSE)*VLOOKUP($A304,'RAW DATA'!$A$1:$AI$332,30,FALSE)/1000, PI()*(VLOOKUP($A304,'RAW DATA'!$A$1:$AI$332,31,FALSE)/2)^2*VLOOKUP($A304,'RAW DATA'!$A$1:$AI$332,29,FALSE)/1000)</f>
        <v>0</v>
      </c>
      <c r="L304" t="e">
        <f t="shared" si="18"/>
        <v>#DIV/0!</v>
      </c>
      <c r="M304" s="22" t="str">
        <f>VLOOKUP($A304,'RAW DATA'!$A$1:$AI$332,33,FALSE)</f>
        <v>x</v>
      </c>
      <c r="N304" s="22">
        <f>VLOOKUP($A304,'RAW DATA'!$A$1:$AI$332,34,FALSE)</f>
        <v>0</v>
      </c>
      <c r="O304" s="22" t="str">
        <f t="shared" si="19"/>
        <v/>
      </c>
      <c r="P304" s="22" t="str">
        <f t="shared" si="20"/>
        <v/>
      </c>
    </row>
    <row r="305" spans="1:16" x14ac:dyDescent="0.25">
      <c r="A305" s="2" t="s">
        <v>625</v>
      </c>
      <c r="B305" t="str">
        <f>VLOOKUP($A305,'RAW DATA'!$A$1:$AI$332,6,FALSE)</f>
        <v>NMC</v>
      </c>
      <c r="C305" t="e">
        <f>IF(VLOOKUP($A305,'RAW DATA'!$A$1:$AI$332,14,FALSE)=0,NA(),(VLOOKUP($A305,'RAW DATA'!$A$1:$AI$332,14,FALSE)))</f>
        <v>#N/A</v>
      </c>
      <c r="D305" t="e">
        <f>IF(VLOOKUP($A305,'RAW DATA'!$A$1:$AI$332,15,FALSE)=0,NA(),(VLOOKUP($A305,'RAW DATA'!$A$1:$AI$332,15,FALSE)))</f>
        <v>#N/A</v>
      </c>
      <c r="E305">
        <f>IFERROR(VLOOKUP($A305,'RAW DATA'!$A$1:$AI$332,16,FALSE),0)</f>
        <v>3.5</v>
      </c>
      <c r="F305">
        <f>IFERROR(VLOOKUP($A305,'RAW DATA'!$A$1:$AI$332,17,FALSE),0)</f>
        <v>4.2</v>
      </c>
      <c r="G305">
        <f>IFERROR(VLOOKUP($A305,'RAW DATA'!$A$1:$AI$332,18,FALSE),0)</f>
        <v>3.63</v>
      </c>
      <c r="H305" s="22">
        <f>IFERROR(VLOOKUP($A305,'RAW DATA'!$A$1:$AI$332,23,FALSE),0)</f>
        <v>49</v>
      </c>
      <c r="I305" s="22">
        <f t="shared" si="21"/>
        <v>259.28571428571428</v>
      </c>
      <c r="J305" s="22">
        <f>IFERROR(VLOOKUP($A305,'RAW DATA'!$A$1:$AI$332,24,FALSE),0)</f>
        <v>17.274999999999999</v>
      </c>
      <c r="K305">
        <f>IFERROR(VLOOKUP($A305,'RAW DATA'!$A$1:$AI$332,28,FALSE)*VLOOKUP($A305,'RAW DATA'!$A$1:$AI$332,29,FALSE)*VLOOKUP($A305,'RAW DATA'!$A$1:$AI$332,30,FALSE)/1000, PI()*(VLOOKUP($A305,'RAW DATA'!$A$1:$AI$332,31,FALSE)/2)^2*VLOOKUP($A305,'RAW DATA'!$A$1:$AI$332,29,FALSE)/1000)</f>
        <v>0</v>
      </c>
      <c r="L305" t="e">
        <f t="shared" si="18"/>
        <v>#DIV/0!</v>
      </c>
      <c r="M305" s="22" t="str">
        <f>VLOOKUP($A305,'RAW DATA'!$A$1:$AI$332,33,FALSE)</f>
        <v>x</v>
      </c>
      <c r="N305" s="22">
        <f>VLOOKUP($A305,'RAW DATA'!$A$1:$AI$332,34,FALSE)</f>
        <v>0</v>
      </c>
      <c r="O305" s="22" t="str">
        <f t="shared" si="19"/>
        <v/>
      </c>
      <c r="P305" s="22" t="str">
        <f t="shared" si="20"/>
        <v/>
      </c>
    </row>
    <row r="306" spans="1:16" x14ac:dyDescent="0.25">
      <c r="A306" s="2" t="s">
        <v>672</v>
      </c>
      <c r="B306" t="str">
        <f>VLOOKUP($A306,'RAW DATA'!$A$1:$AI$332,6,FALSE)</f>
        <v>NMC, NCA, NMC/NCA</v>
      </c>
      <c r="C306">
        <f>IF(VLOOKUP($A306,'RAW DATA'!$A$1:$AI$332,14,FALSE)=0,NA(),(VLOOKUP($A306,'RAW DATA'!$A$1:$AI$332,14,FALSE)))</f>
        <v>246</v>
      </c>
      <c r="D306">
        <f>IF(VLOOKUP($A306,'RAW DATA'!$A$1:$AI$332,15,FALSE)=0,NA(),(VLOOKUP($A306,'RAW DATA'!$A$1:$AI$332,15,FALSE)))</f>
        <v>150</v>
      </c>
      <c r="E306">
        <f>IFERROR(VLOOKUP($A306,'RAW DATA'!$A$1:$AI$332,16,FALSE),0)</f>
        <v>4</v>
      </c>
      <c r="F306">
        <f>IFERROR(VLOOKUP($A306,'RAW DATA'!$A$1:$AI$332,17,FALSE),0)</f>
        <v>4.2</v>
      </c>
      <c r="G306">
        <f>IFERROR(VLOOKUP($A306,'RAW DATA'!$A$1:$AI$332,18,FALSE),0)</f>
        <v>3.65</v>
      </c>
      <c r="H306" s="22">
        <f>IFERROR(VLOOKUP($A306,'RAW DATA'!$A$1:$AI$332,23,FALSE),0)</f>
        <v>97</v>
      </c>
      <c r="I306" s="22">
        <f t="shared" si="21"/>
        <v>150.51546391752578</v>
      </c>
      <c r="J306" s="22">
        <f>IFERROR(VLOOKUP($A306,'RAW DATA'!$A$1:$AI$332,24,FALSE),0)</f>
        <v>56.5779</v>
      </c>
      <c r="K306">
        <f>IFERROR(VLOOKUP($A306,'RAW DATA'!$A$1:$AI$332,28,FALSE)*VLOOKUP($A306,'RAW DATA'!$A$1:$AI$332,29,FALSE)*VLOOKUP($A306,'RAW DATA'!$A$1:$AI$332,30,FALSE)/1000, PI()*(VLOOKUP($A306,'RAW DATA'!$A$1:$AI$332,31,FALSE)/2)^2*VLOOKUP($A306,'RAW DATA'!$A$1:$AI$332,29,FALSE)/1000)</f>
        <v>57.871882499999991</v>
      </c>
      <c r="L306">
        <f t="shared" si="18"/>
        <v>252.28140798772188</v>
      </c>
      <c r="M306" s="22" t="str">
        <f>VLOOKUP($A306,'RAW DATA'!$A$1:$AI$332,33,FALSE)</f>
        <v>x</v>
      </c>
      <c r="N306" s="22">
        <f>VLOOKUP($A306,'RAW DATA'!$A$1:$AI$332,34,FALSE)</f>
        <v>0</v>
      </c>
      <c r="O306" s="22">
        <f t="shared" si="19"/>
        <v>-2.4898418150685053E-2</v>
      </c>
      <c r="P306" s="22">
        <f t="shared" si="20"/>
        <v>-3.424657534246589E-3</v>
      </c>
    </row>
    <row r="307" spans="1:16" x14ac:dyDescent="0.25">
      <c r="A307" s="2" t="s">
        <v>673</v>
      </c>
      <c r="B307" t="str">
        <f>VLOOKUP($A307,'RAW DATA'!$A$1:$AI$332,6,FALSE)</f>
        <v>NMC, NCA, NMC/NCA</v>
      </c>
      <c r="C307">
        <f>IF(VLOOKUP($A307,'RAW DATA'!$A$1:$AI$332,14,FALSE)=0,NA(),(VLOOKUP($A307,'RAW DATA'!$A$1:$AI$332,14,FALSE)))</f>
        <v>264</v>
      </c>
      <c r="D307">
        <f>IF(VLOOKUP($A307,'RAW DATA'!$A$1:$AI$332,15,FALSE)=0,NA(),(VLOOKUP($A307,'RAW DATA'!$A$1:$AI$332,15,FALSE)))</f>
        <v>150</v>
      </c>
      <c r="E307">
        <f>IFERROR(VLOOKUP($A307,'RAW DATA'!$A$1:$AI$332,16,FALSE),0)</f>
        <v>5.6</v>
      </c>
      <c r="F307">
        <f>IFERROR(VLOOKUP($A307,'RAW DATA'!$A$1:$AI$332,17,FALSE),0)</f>
        <v>4.0999999999999996</v>
      </c>
      <c r="G307">
        <f>IFERROR(VLOOKUP($A307,'RAW DATA'!$A$1:$AI$332,18,FALSE),0)</f>
        <v>3.65</v>
      </c>
      <c r="H307" s="22">
        <f>IFERROR(VLOOKUP($A307,'RAW DATA'!$A$1:$AI$332,23,FALSE),0)</f>
        <v>136</v>
      </c>
      <c r="I307" s="22">
        <f t="shared" si="21"/>
        <v>150.29411764705878</v>
      </c>
      <c r="J307" s="22">
        <f>IFERROR(VLOOKUP($A307,'RAW DATA'!$A$1:$AI$332,24,FALSE),0)</f>
        <v>77.308099999999996</v>
      </c>
      <c r="K307">
        <f>IFERROR(VLOOKUP($A307,'RAW DATA'!$A$1:$AI$332,28,FALSE)*VLOOKUP($A307,'RAW DATA'!$A$1:$AI$332,29,FALSE)*VLOOKUP($A307,'RAW DATA'!$A$1:$AI$332,30,FALSE)/1000, PI()*(VLOOKUP($A307,'RAW DATA'!$A$1:$AI$332,31,FALSE)/2)^2*VLOOKUP($A307,'RAW DATA'!$A$1:$AI$332,29,FALSE)/1000)</f>
        <v>77.308110000000013</v>
      </c>
      <c r="L307">
        <f t="shared" si="18"/>
        <v>264.39658141946546</v>
      </c>
      <c r="M307" s="22" t="str">
        <f>VLOOKUP($A307,'RAW DATA'!$A$1:$AI$332,33,FALSE)</f>
        <v>x</v>
      </c>
      <c r="N307" s="22">
        <f>VLOOKUP($A307,'RAW DATA'!$A$1:$AI$332,34,FALSE)</f>
        <v>0</v>
      </c>
      <c r="O307" s="22">
        <f t="shared" si="19"/>
        <v>-1.499949119373345E-3</v>
      </c>
      <c r="P307" s="22">
        <f t="shared" si="20"/>
        <v>-1.9569471624263368E-3</v>
      </c>
    </row>
    <row r="308" spans="1:16" x14ac:dyDescent="0.25">
      <c r="A308" s="2" t="s">
        <v>492</v>
      </c>
      <c r="B308" t="str">
        <f>VLOOKUP($A308,'RAW DATA'!$A$1:$AI$332,6,FALSE)</f>
        <v>NCA</v>
      </c>
      <c r="C308" t="e">
        <f>IF(VLOOKUP($A308,'RAW DATA'!$A$1:$AI$332,14,FALSE)=0,NA(),(VLOOKUP($A308,'RAW DATA'!$A$1:$AI$332,14,FALSE)))</f>
        <v>#N/A</v>
      </c>
      <c r="D308" t="e">
        <f>IF(VLOOKUP($A308,'RAW DATA'!$A$1:$AI$332,15,FALSE)=0,NA(),(VLOOKUP($A308,'RAW DATA'!$A$1:$AI$332,15,FALSE)))</f>
        <v>#N/A</v>
      </c>
      <c r="E308">
        <f>IFERROR(VLOOKUP($A308,'RAW DATA'!$A$1:$AI$332,16,FALSE),0)</f>
        <v>10</v>
      </c>
      <c r="F308">
        <f>IFERROR(VLOOKUP($A308,'RAW DATA'!$A$1:$AI$332,17,FALSE),0)</f>
        <v>4.2</v>
      </c>
      <c r="G308">
        <f>IFERROR(VLOOKUP($A308,'RAW DATA'!$A$1:$AI$332,18,FALSE),0)</f>
        <v>3.6</v>
      </c>
      <c r="H308" s="22">
        <f>IFERROR(VLOOKUP($A308,'RAW DATA'!$A$1:$AI$332,23,FALSE),0)</f>
        <v>320</v>
      </c>
      <c r="I308" s="22">
        <f t="shared" si="21"/>
        <v>112.5</v>
      </c>
      <c r="J308" s="22">
        <f>IFERROR(VLOOKUP($A308,'RAW DATA'!$A$1:$AI$332,24,FALSE),0)</f>
        <v>130.67420000000001</v>
      </c>
      <c r="K308">
        <f>IFERROR(VLOOKUP($A308,'RAW DATA'!$A$1:$AI$332,28,FALSE)*VLOOKUP($A308,'RAW DATA'!$A$1:$AI$332,29,FALSE)*VLOOKUP($A308,'RAW DATA'!$A$1:$AI$332,30,FALSE)/1000, PI()*(VLOOKUP($A308,'RAW DATA'!$A$1:$AI$332,31,FALSE)/2)^2*VLOOKUP($A308,'RAW DATA'!$A$1:$AI$332,29,FALSE)/1000)</f>
        <v>0</v>
      </c>
      <c r="L308" t="e">
        <f t="shared" si="18"/>
        <v>#DIV/0!</v>
      </c>
      <c r="M308" s="22" t="str">
        <f>VLOOKUP($A308,'RAW DATA'!$A$1:$AI$332,33,FALSE)</f>
        <v>x</v>
      </c>
      <c r="N308" s="22">
        <f>VLOOKUP($A308,'RAW DATA'!$A$1:$AI$332,34,FALSE)</f>
        <v>0</v>
      </c>
      <c r="O308" s="22" t="str">
        <f t="shared" si="19"/>
        <v/>
      </c>
      <c r="P308" s="22" t="str">
        <f t="shared" si="20"/>
        <v/>
      </c>
    </row>
    <row r="309" spans="1:16" x14ac:dyDescent="0.25">
      <c r="A309" s="2" t="s">
        <v>493</v>
      </c>
      <c r="B309" t="str">
        <f>VLOOKUP($A309,'RAW DATA'!$A$1:$AI$332,6,FALSE)</f>
        <v>NCA</v>
      </c>
      <c r="C309" t="e">
        <f>IF(VLOOKUP($A309,'RAW DATA'!$A$1:$AI$332,14,FALSE)=0,NA(),(VLOOKUP($A309,'RAW DATA'!$A$1:$AI$332,14,FALSE)))</f>
        <v>#N/A</v>
      </c>
      <c r="D309" t="e">
        <f>IF(VLOOKUP($A309,'RAW DATA'!$A$1:$AI$332,15,FALSE)=0,NA(),(VLOOKUP($A309,'RAW DATA'!$A$1:$AI$332,15,FALSE)))</f>
        <v>#N/A</v>
      </c>
      <c r="E309">
        <f>IFERROR(VLOOKUP($A309,'RAW DATA'!$A$1:$AI$332,16,FALSE),0)</f>
        <v>10</v>
      </c>
      <c r="F309">
        <f>IFERROR(VLOOKUP($A309,'RAW DATA'!$A$1:$AI$332,17,FALSE),0)</f>
        <v>4.2</v>
      </c>
      <c r="G309">
        <f>IFERROR(VLOOKUP($A309,'RAW DATA'!$A$1:$AI$332,18,FALSE),0)</f>
        <v>3.6</v>
      </c>
      <c r="H309" s="22">
        <f>IFERROR(VLOOKUP($A309,'RAW DATA'!$A$1:$AI$332,23,FALSE),0)</f>
        <v>320</v>
      </c>
      <c r="I309" s="22">
        <f t="shared" si="21"/>
        <v>112.5</v>
      </c>
      <c r="J309" s="22">
        <f>IFERROR(VLOOKUP($A309,'RAW DATA'!$A$1:$AI$332,24,FALSE),0)</f>
        <v>130.67420000000001</v>
      </c>
      <c r="K309">
        <f>IFERROR(VLOOKUP($A309,'RAW DATA'!$A$1:$AI$332,28,FALSE)*VLOOKUP($A309,'RAW DATA'!$A$1:$AI$332,29,FALSE)*VLOOKUP($A309,'RAW DATA'!$A$1:$AI$332,30,FALSE)/1000, PI()*(VLOOKUP($A309,'RAW DATA'!$A$1:$AI$332,31,FALSE)/2)^2*VLOOKUP($A309,'RAW DATA'!$A$1:$AI$332,29,FALSE)/1000)</f>
        <v>0</v>
      </c>
      <c r="L309" t="e">
        <f t="shared" si="18"/>
        <v>#DIV/0!</v>
      </c>
      <c r="M309" s="22" t="str">
        <f>VLOOKUP($A309,'RAW DATA'!$A$1:$AI$332,33,FALSE)</f>
        <v>x</v>
      </c>
      <c r="N309" s="22">
        <f>VLOOKUP($A309,'RAW DATA'!$A$1:$AI$332,34,FALSE)</f>
        <v>0</v>
      </c>
      <c r="O309" s="22" t="str">
        <f t="shared" si="19"/>
        <v/>
      </c>
      <c r="P309" s="22" t="str">
        <f t="shared" si="20"/>
        <v/>
      </c>
    </row>
    <row r="310" spans="1:16" x14ac:dyDescent="0.25">
      <c r="A310" s="2" t="s">
        <v>626</v>
      </c>
      <c r="B310" t="str">
        <f>VLOOKUP($A310,'RAW DATA'!$A$1:$AI$332,6,FALSE)</f>
        <v>NMC</v>
      </c>
      <c r="C310" t="e">
        <f>IF(VLOOKUP($A310,'RAW DATA'!$A$1:$AI$332,14,FALSE)=0,NA(),(VLOOKUP($A310,'RAW DATA'!$A$1:$AI$332,14,FALSE)))</f>
        <v>#N/A</v>
      </c>
      <c r="D310" t="e">
        <f>IF(VLOOKUP($A310,'RAW DATA'!$A$1:$AI$332,15,FALSE)=0,NA(),(VLOOKUP($A310,'RAW DATA'!$A$1:$AI$332,15,FALSE)))</f>
        <v>#N/A</v>
      </c>
      <c r="E310">
        <f>IFERROR(VLOOKUP($A310,'RAW DATA'!$A$1:$AI$332,16,FALSE),0)</f>
        <v>4.1500000000000004</v>
      </c>
      <c r="F310">
        <f>IFERROR(VLOOKUP($A310,'RAW DATA'!$A$1:$AI$332,17,FALSE),0)</f>
        <v>4.2</v>
      </c>
      <c r="G310">
        <f>IFERROR(VLOOKUP($A310,'RAW DATA'!$A$1:$AI$332,18,FALSE),0)</f>
        <v>3.63</v>
      </c>
      <c r="H310" s="22">
        <f>IFERROR(VLOOKUP($A310,'RAW DATA'!$A$1:$AI$332,23,FALSE),0)</f>
        <v>58</v>
      </c>
      <c r="I310" s="22">
        <f t="shared" si="21"/>
        <v>259.73275862068965</v>
      </c>
      <c r="J310" s="22">
        <f>IFERROR(VLOOKUP($A310,'RAW DATA'!$A$1:$AI$332,24,FALSE),0)</f>
        <v>21.6082</v>
      </c>
      <c r="K310">
        <f>IFERROR(VLOOKUP($A310,'RAW DATA'!$A$1:$AI$332,28,FALSE)*VLOOKUP($A310,'RAW DATA'!$A$1:$AI$332,29,FALSE)*VLOOKUP($A310,'RAW DATA'!$A$1:$AI$332,30,FALSE)/1000, PI()*(VLOOKUP($A310,'RAW DATA'!$A$1:$AI$332,31,FALSE)/2)^2*VLOOKUP($A310,'RAW DATA'!$A$1:$AI$332,29,FALSE)/1000)</f>
        <v>0</v>
      </c>
      <c r="L310" t="e">
        <f t="shared" si="18"/>
        <v>#DIV/0!</v>
      </c>
      <c r="M310" s="22" t="str">
        <f>VLOOKUP($A310,'RAW DATA'!$A$1:$AI$332,33,FALSE)</f>
        <v>x</v>
      </c>
      <c r="N310" s="22">
        <f>VLOOKUP($A310,'RAW DATA'!$A$1:$AI$332,34,FALSE)</f>
        <v>0</v>
      </c>
      <c r="O310" s="22" t="str">
        <f t="shared" si="19"/>
        <v/>
      </c>
      <c r="P310" s="22" t="str">
        <f t="shared" si="20"/>
        <v/>
      </c>
    </row>
    <row r="311" spans="1:16" x14ac:dyDescent="0.25">
      <c r="A311" s="2" t="s">
        <v>719</v>
      </c>
      <c r="B311" t="str">
        <f>VLOOKUP($A311,'RAW DATA'!$A$1:$AI$332,6,FALSE)</f>
        <v>NMC</v>
      </c>
      <c r="C311">
        <f>IF(VLOOKUP($A311,'RAW DATA'!$A$1:$AI$332,14,FALSE)=0,NA(),(VLOOKUP($A311,'RAW DATA'!$A$1:$AI$332,14,FALSE)))</f>
        <v>840</v>
      </c>
      <c r="D311">
        <f>IF(VLOOKUP($A311,'RAW DATA'!$A$1:$AI$332,15,FALSE)=0,NA(),(VLOOKUP($A311,'RAW DATA'!$A$1:$AI$332,15,FALSE)))</f>
        <v>350</v>
      </c>
      <c r="E311">
        <f>IFERROR(VLOOKUP($A311,'RAW DATA'!$A$1:$AI$332,16,FALSE),0)</f>
        <v>10.6</v>
      </c>
      <c r="F311">
        <f>IFERROR(VLOOKUP($A311,'RAW DATA'!$A$1:$AI$332,17,FALSE),0)</f>
        <v>4.47</v>
      </c>
      <c r="G311">
        <f>IFERROR(VLOOKUP($A311,'RAW DATA'!$A$1:$AI$332,18,FALSE),0)</f>
        <v>3.65</v>
      </c>
      <c r="H311" s="22">
        <f>IFERROR(VLOOKUP($A311,'RAW DATA'!$A$1:$AI$332,23,FALSE),0)</f>
        <v>111</v>
      </c>
      <c r="I311" s="22">
        <f t="shared" si="21"/>
        <v>348.55855855855856</v>
      </c>
      <c r="J311" s="22">
        <f>IFERROR(VLOOKUP($A311,'RAW DATA'!$A$1:$AI$332,24,FALSE),0)</f>
        <v>46.4</v>
      </c>
      <c r="K311">
        <f>IFERROR(VLOOKUP($A311,'RAW DATA'!$A$1:$AI$332,28,FALSE)*VLOOKUP($A311,'RAW DATA'!$A$1:$AI$332,29,FALSE)*VLOOKUP($A311,'RAW DATA'!$A$1:$AI$332,30,FALSE)/1000, PI()*(VLOOKUP($A311,'RAW DATA'!$A$1:$AI$332,31,FALSE)/2)^2*VLOOKUP($A311,'RAW DATA'!$A$1:$AI$332,29,FALSE)/1000)</f>
        <v>46.4</v>
      </c>
      <c r="L311">
        <f t="shared" si="18"/>
        <v>833.83620689655174</v>
      </c>
      <c r="M311" s="22" t="str">
        <f>VLOOKUP($A311,'RAW DATA'!$A$1:$AI$332,33,FALSE)</f>
        <v>x</v>
      </c>
      <c r="N311" s="22">
        <f>VLOOKUP($A311,'RAW DATA'!$A$1:$AI$332,34,FALSE)</f>
        <v>0</v>
      </c>
      <c r="O311" s="22">
        <f t="shared" si="19"/>
        <v>7.3920909795812673E-3</v>
      </c>
      <c r="P311" s="22">
        <f t="shared" si="20"/>
        <v>4.13543551305251E-3</v>
      </c>
    </row>
    <row r="312" spans="1:16" x14ac:dyDescent="0.25">
      <c r="A312" s="2" t="s">
        <v>720</v>
      </c>
      <c r="B312" t="str">
        <f>VLOOKUP($A312,'RAW DATA'!$A$1:$AI$332,6,FALSE)</f>
        <v>NMC</v>
      </c>
      <c r="C312">
        <f>IF(VLOOKUP($A312,'RAW DATA'!$A$1:$AI$332,14,FALSE)=0,NA(),(VLOOKUP($A312,'RAW DATA'!$A$1:$AI$332,14,FALSE)))</f>
        <v>438</v>
      </c>
      <c r="D312">
        <f>IF(VLOOKUP($A312,'RAW DATA'!$A$1:$AI$332,15,FALSE)=0,NA(),(VLOOKUP($A312,'RAW DATA'!$A$1:$AI$332,15,FALSE)))</f>
        <v>234</v>
      </c>
      <c r="E312">
        <f>IFERROR(VLOOKUP($A312,'RAW DATA'!$A$1:$AI$332,16,FALSE),0)</f>
        <v>26.5</v>
      </c>
      <c r="F312">
        <f>IFERROR(VLOOKUP($A312,'RAW DATA'!$A$1:$AI$332,17,FALSE),0)</f>
        <v>4.3499999999999996</v>
      </c>
      <c r="G312">
        <f>IFERROR(VLOOKUP($A312,'RAW DATA'!$A$1:$AI$332,18,FALSE),0)</f>
        <v>3.69</v>
      </c>
      <c r="H312" s="22">
        <f>IFERROR(VLOOKUP($A312,'RAW DATA'!$A$1:$AI$332,23,FALSE),0)</f>
        <v>407</v>
      </c>
      <c r="I312" s="22">
        <f t="shared" si="21"/>
        <v>240.25798525798527</v>
      </c>
      <c r="J312" s="22">
        <f>IFERROR(VLOOKUP($A312,'RAW DATA'!$A$1:$AI$332,24,FALSE),0)</f>
        <v>222.75</v>
      </c>
      <c r="K312">
        <f>IFERROR(VLOOKUP($A312,'RAW DATA'!$A$1:$AI$332,28,FALSE)*VLOOKUP($A312,'RAW DATA'!$A$1:$AI$332,29,FALSE)*VLOOKUP($A312,'RAW DATA'!$A$1:$AI$332,30,FALSE)/1000, PI()*(VLOOKUP($A312,'RAW DATA'!$A$1:$AI$332,31,FALSE)/2)^2*VLOOKUP($A312,'RAW DATA'!$A$1:$AI$332,29,FALSE)/1000)</f>
        <v>222.75</v>
      </c>
      <c r="L312">
        <f t="shared" si="18"/>
        <v>438.98989898989896</v>
      </c>
      <c r="M312" s="22" t="str">
        <f>VLOOKUP($A312,'RAW DATA'!$A$1:$AI$332,33,FALSE)</f>
        <v>x</v>
      </c>
      <c r="N312" s="22">
        <f>VLOOKUP($A312,'RAW DATA'!$A$1:$AI$332,34,FALSE)</f>
        <v>0</v>
      </c>
      <c r="O312" s="22">
        <f t="shared" si="19"/>
        <v>-2.2549470777726288E-3</v>
      </c>
      <c r="P312" s="22">
        <f t="shared" si="20"/>
        <v>-2.6046939714680195E-2</v>
      </c>
    </row>
    <row r="313" spans="1:16" x14ac:dyDescent="0.25">
      <c r="A313" s="2" t="s">
        <v>699</v>
      </c>
      <c r="B313" t="str">
        <f>VLOOKUP($A313,'RAW DATA'!$A$1:$AI$332,6,FALSE)</f>
        <v>NCA</v>
      </c>
      <c r="C313" t="e">
        <f>IF(VLOOKUP($A313,'RAW DATA'!$A$1:$AI$332,14,FALSE)=0,NA(),(VLOOKUP($A313,'RAW DATA'!$A$1:$AI$332,14,FALSE)))</f>
        <v>#N/A</v>
      </c>
      <c r="D313" t="e">
        <f>IF(VLOOKUP($A313,'RAW DATA'!$A$1:$AI$332,15,FALSE)=0,NA(),(VLOOKUP($A313,'RAW DATA'!$A$1:$AI$332,15,FALSE)))</f>
        <v>#N/A</v>
      </c>
      <c r="E313">
        <f>IFERROR(VLOOKUP($A313,'RAW DATA'!$A$1:$AI$332,16,FALSE),0)</f>
        <v>5</v>
      </c>
      <c r="F313">
        <f>IFERROR(VLOOKUP($A313,'RAW DATA'!$A$1:$AI$332,17,FALSE),0)</f>
        <v>4.2</v>
      </c>
      <c r="G313">
        <f>IFERROR(VLOOKUP($A313,'RAW DATA'!$A$1:$AI$332,18,FALSE),0)</f>
        <v>3.6</v>
      </c>
      <c r="H313" s="22">
        <f>IFERROR(VLOOKUP($A313,'RAW DATA'!$A$1:$AI$332,23,FALSE),0)</f>
        <v>70</v>
      </c>
      <c r="I313" s="22">
        <f t="shared" si="21"/>
        <v>257.14285714285711</v>
      </c>
      <c r="J313" s="22">
        <f>IFERROR(VLOOKUP($A313,'RAW DATA'!$A$1:$AI$332,24,FALSE),0)</f>
        <v>26.208100000000002</v>
      </c>
      <c r="K313">
        <f>IFERROR(VLOOKUP($A313,'RAW DATA'!$A$1:$AI$332,28,FALSE)*VLOOKUP($A313,'RAW DATA'!$A$1:$AI$332,29,FALSE)*VLOOKUP($A313,'RAW DATA'!$A$1:$AI$332,30,FALSE)/1000, PI()*(VLOOKUP($A313,'RAW DATA'!$A$1:$AI$332,31,FALSE)/2)^2*VLOOKUP($A313,'RAW DATA'!$A$1:$AI$332,29,FALSE)/1000)</f>
        <v>0</v>
      </c>
      <c r="L313" t="e">
        <f t="shared" si="18"/>
        <v>#DIV/0!</v>
      </c>
      <c r="M313" s="22" t="str">
        <f>VLOOKUP($A313,'RAW DATA'!$A$1:$AI$332,33,FALSE)</f>
        <v>x</v>
      </c>
      <c r="N313" s="22">
        <f>VLOOKUP($A313,'RAW DATA'!$A$1:$AI$332,34,FALSE)</f>
        <v>0</v>
      </c>
      <c r="O313" s="22" t="str">
        <f t="shared" si="19"/>
        <v/>
      </c>
      <c r="P313" s="22" t="str">
        <f t="shared" si="20"/>
        <v/>
      </c>
    </row>
    <row r="314" spans="1:16" x14ac:dyDescent="0.25">
      <c r="A314" s="2" t="s">
        <v>700</v>
      </c>
      <c r="B314" t="str">
        <f>VLOOKUP($A314,'RAW DATA'!$A$1:$AI$332,6,FALSE)</f>
        <v>NCA</v>
      </c>
      <c r="C314">
        <f>IF(VLOOKUP($A314,'RAW DATA'!$A$1:$AI$332,14,FALSE)=0,NA(),(VLOOKUP($A314,'RAW DATA'!$A$1:$AI$332,14,FALSE)))</f>
        <v>618</v>
      </c>
      <c r="D314">
        <f>IF(VLOOKUP($A314,'RAW DATA'!$A$1:$AI$332,15,FALSE)=0,NA(),(VLOOKUP($A314,'RAW DATA'!$A$1:$AI$332,15,FALSE)))</f>
        <v>230</v>
      </c>
      <c r="E314">
        <f>IFERROR(VLOOKUP($A314,'RAW DATA'!$A$1:$AI$332,16,FALSE),0)</f>
        <v>4.5</v>
      </c>
      <c r="F314">
        <f>IFERROR(VLOOKUP($A314,'RAW DATA'!$A$1:$AI$332,17,FALSE),0)</f>
        <v>4.2</v>
      </c>
      <c r="G314">
        <f>IFERROR(VLOOKUP($A314,'RAW DATA'!$A$1:$AI$332,18,FALSE),0)</f>
        <v>3.6</v>
      </c>
      <c r="H314" s="22">
        <f>IFERROR(VLOOKUP($A314,'RAW DATA'!$A$1:$AI$332,23,FALSE),0)</f>
        <v>70</v>
      </c>
      <c r="I314" s="22">
        <f t="shared" si="21"/>
        <v>231.42857142857139</v>
      </c>
      <c r="J314" s="22">
        <f>IFERROR(VLOOKUP($A314,'RAW DATA'!$A$1:$AI$332,24,FALSE),0)</f>
        <v>26.768699999999999</v>
      </c>
      <c r="K314">
        <f>IFERROR(VLOOKUP($A314,'RAW DATA'!$A$1:$AI$332,28,FALSE)*VLOOKUP($A314,'RAW DATA'!$A$1:$AI$332,29,FALSE)*VLOOKUP($A314,'RAW DATA'!$A$1:$AI$332,30,FALSE)/1000, PI()*(VLOOKUP($A314,'RAW DATA'!$A$1:$AI$332,31,FALSE)/2)^2*VLOOKUP($A314,'RAW DATA'!$A$1:$AI$332,29,FALSE)/1000)</f>
        <v>0</v>
      </c>
      <c r="L314" t="e">
        <f t="shared" si="18"/>
        <v>#DIV/0!</v>
      </c>
      <c r="M314" s="22" t="str">
        <f>VLOOKUP($A314,'RAW DATA'!$A$1:$AI$332,33,FALSE)</f>
        <v>x</v>
      </c>
      <c r="N314" s="22">
        <f>VLOOKUP($A314,'RAW DATA'!$A$1:$AI$332,34,FALSE)</f>
        <v>0</v>
      </c>
      <c r="O314" s="22" t="str">
        <f t="shared" si="19"/>
        <v/>
      </c>
      <c r="P314" s="22">
        <f t="shared" si="20"/>
        <v>-6.1728395061726449E-3</v>
      </c>
    </row>
    <row r="315" spans="1:16" x14ac:dyDescent="0.25">
      <c r="A315" s="2" t="s">
        <v>448</v>
      </c>
      <c r="B315" t="str">
        <f>VLOOKUP($A315,'RAW DATA'!$A$1:$AI$332,6,FALSE)</f>
        <v>LCO - Silicon Nanowire</v>
      </c>
      <c r="C315" t="e">
        <f>IF(VLOOKUP($A315,'RAW DATA'!$A$1:$AI$332,14,FALSE)=0,NA(),(VLOOKUP($A315,'RAW DATA'!$A$1:$AI$332,14,FALSE)))</f>
        <v>#N/A</v>
      </c>
      <c r="D315" t="e">
        <f>IF(VLOOKUP($A315,'RAW DATA'!$A$1:$AI$332,15,FALSE)=0,NA(),(VLOOKUP($A315,'RAW DATA'!$A$1:$AI$332,15,FALSE)))</f>
        <v>#N/A</v>
      </c>
      <c r="E315">
        <f>IFERROR(VLOOKUP($A315,'RAW DATA'!$A$1:$AI$332,16,FALSE),0)</f>
        <v>3.6</v>
      </c>
      <c r="F315">
        <f>IFERROR(VLOOKUP($A315,'RAW DATA'!$A$1:$AI$332,17,FALSE),0)</f>
        <v>4.3499999999999996</v>
      </c>
      <c r="G315">
        <f>IFERROR(VLOOKUP($A315,'RAW DATA'!$A$1:$AI$332,18,FALSE),0)</f>
        <v>3.6</v>
      </c>
      <c r="H315" s="22">
        <f>IFERROR(VLOOKUP($A315,'RAW DATA'!$A$1:$AI$332,23,FALSE),0)</f>
        <v>33</v>
      </c>
      <c r="I315" s="22">
        <f t="shared" si="21"/>
        <v>392.72727272727275</v>
      </c>
      <c r="J315" s="22">
        <f>IFERROR(VLOOKUP($A315,'RAW DATA'!$A$1:$AI$332,24,FALSE),0)</f>
        <v>12.375</v>
      </c>
      <c r="K315">
        <f>IFERROR(VLOOKUP($A315,'RAW DATA'!$A$1:$AI$332,28,FALSE)*VLOOKUP($A315,'RAW DATA'!$A$1:$AI$332,29,FALSE)*VLOOKUP($A315,'RAW DATA'!$A$1:$AI$332,30,FALSE)/1000, PI()*(VLOOKUP($A315,'RAW DATA'!$A$1:$AI$332,31,FALSE)/2)^2*VLOOKUP($A315,'RAW DATA'!$A$1:$AI$332,29,FALSE)/1000)</f>
        <v>12.375</v>
      </c>
      <c r="L315">
        <f t="shared" si="18"/>
        <v>1047.2727272727273</v>
      </c>
      <c r="M315" s="22" t="str">
        <f>VLOOKUP($A315,'RAW DATA'!$A$1:$AI$332,33,FALSE)</f>
        <v>x</v>
      </c>
      <c r="N315" s="22">
        <f>VLOOKUP($A315,'RAW DATA'!$A$1:$AI$332,34,FALSE)</f>
        <v>0</v>
      </c>
      <c r="O315" s="22" t="str">
        <f t="shared" si="19"/>
        <v/>
      </c>
      <c r="P315" s="22" t="str">
        <f t="shared" si="20"/>
        <v/>
      </c>
    </row>
    <row r="316" spans="1:16" x14ac:dyDescent="0.25">
      <c r="A316" s="2" t="s">
        <v>449</v>
      </c>
      <c r="B316" t="str">
        <f>VLOOKUP($A316,'RAW DATA'!$A$1:$AI$332,6,FALSE)</f>
        <v>NMC, NCA, NMC/NCA</v>
      </c>
      <c r="C316" t="e">
        <f>IF(VLOOKUP($A316,'RAW DATA'!$A$1:$AI$332,14,FALSE)=0,NA(),(VLOOKUP($A316,'RAW DATA'!$A$1:$AI$332,14,FALSE)))</f>
        <v>#N/A</v>
      </c>
      <c r="D316" t="e">
        <f>IF(VLOOKUP($A316,'RAW DATA'!$A$1:$AI$332,15,FALSE)=0,NA(),(VLOOKUP($A316,'RAW DATA'!$A$1:$AI$332,15,FALSE)))</f>
        <v>#N/A</v>
      </c>
      <c r="E316">
        <f>IFERROR(VLOOKUP($A316,'RAW DATA'!$A$1:$AI$332,16,FALSE),0)</f>
        <v>5</v>
      </c>
      <c r="F316">
        <f>IFERROR(VLOOKUP($A316,'RAW DATA'!$A$1:$AI$332,17,FALSE),0)</f>
        <v>4.4000000000000004</v>
      </c>
      <c r="G316">
        <f>IFERROR(VLOOKUP($A316,'RAW DATA'!$A$1:$AI$332,18,FALSE),0)</f>
        <v>3.85</v>
      </c>
      <c r="H316" s="22">
        <f>IFERROR(VLOOKUP($A316,'RAW DATA'!$A$1:$AI$332,23,FALSE),0)</f>
        <v>65</v>
      </c>
      <c r="I316" s="22">
        <f t="shared" si="21"/>
        <v>296.15384615384613</v>
      </c>
      <c r="J316" s="22">
        <f>IFERROR(VLOOKUP($A316,'RAW DATA'!$A$1:$AI$332,24,FALSE),0)</f>
        <v>27.1889</v>
      </c>
      <c r="K316">
        <f>IFERROR(VLOOKUP($A316,'RAW DATA'!$A$1:$AI$332,28,FALSE)*VLOOKUP($A316,'RAW DATA'!$A$1:$AI$332,29,FALSE)*VLOOKUP($A316,'RAW DATA'!$A$1:$AI$332,30,FALSE)/1000, PI()*(VLOOKUP($A316,'RAW DATA'!$A$1:$AI$332,31,FALSE)/2)^2*VLOOKUP($A316,'RAW DATA'!$A$1:$AI$332,29,FALSE)/1000)</f>
        <v>27.188874999999999</v>
      </c>
      <c r="L316">
        <f t="shared" si="18"/>
        <v>708.01016960061793</v>
      </c>
      <c r="M316" s="22" t="str">
        <f>VLOOKUP($A316,'RAW DATA'!$A$1:$AI$332,33,FALSE)</f>
        <v>x</v>
      </c>
      <c r="N316" s="22">
        <f>VLOOKUP($A316,'RAW DATA'!$A$1:$AI$332,34,FALSE)</f>
        <v>0</v>
      </c>
      <c r="O316" s="22" t="str">
        <f t="shared" si="19"/>
        <v/>
      </c>
      <c r="P316" s="22" t="str">
        <f t="shared" si="20"/>
        <v/>
      </c>
    </row>
    <row r="317" spans="1:16" x14ac:dyDescent="0.25">
      <c r="A317" s="2" t="s">
        <v>565</v>
      </c>
      <c r="B317">
        <f>VLOOKUP($A317,'RAW DATA'!$A$1:$AI$332,6,FALSE)</f>
        <v>0</v>
      </c>
      <c r="C317" t="e">
        <f>IF(VLOOKUP($A317,'RAW DATA'!$A$1:$AI$332,14,FALSE)=0,NA(),(VLOOKUP($A317,'RAW DATA'!$A$1:$AI$332,14,FALSE)))</f>
        <v>#N/A</v>
      </c>
      <c r="D317" t="e">
        <f>IF(VLOOKUP($A317,'RAW DATA'!$A$1:$AI$332,15,FALSE)=0,NA(),(VLOOKUP($A317,'RAW DATA'!$A$1:$AI$332,15,FALSE)))</f>
        <v>#N/A</v>
      </c>
      <c r="E317">
        <f>IFERROR(VLOOKUP($A317,'RAW DATA'!$A$1:$AI$332,16,FALSE),0)</f>
        <v>5.15</v>
      </c>
      <c r="F317">
        <f>IFERROR(VLOOKUP($A317,'RAW DATA'!$A$1:$AI$332,17,FALSE),0)</f>
        <v>4.3499999999999996</v>
      </c>
      <c r="G317">
        <f>IFERROR(VLOOKUP($A317,'RAW DATA'!$A$1:$AI$332,18,FALSE),0)</f>
        <v>3.8</v>
      </c>
      <c r="H317" s="22">
        <f>IFERROR(VLOOKUP($A317,'RAW DATA'!$A$1:$AI$332,23,FALSE),0)</f>
        <v>105</v>
      </c>
      <c r="I317" s="22">
        <f t="shared" si="21"/>
        <v>186.38095238095238</v>
      </c>
      <c r="J317" s="22">
        <f>IFERROR(VLOOKUP($A317,'RAW DATA'!$A$1:$AI$332,24,FALSE),0)</f>
        <v>37.8232</v>
      </c>
      <c r="K317">
        <f>IFERROR(VLOOKUP($A317,'RAW DATA'!$A$1:$AI$332,28,FALSE)*VLOOKUP($A317,'RAW DATA'!$A$1:$AI$332,29,FALSE)*VLOOKUP($A317,'RAW DATA'!$A$1:$AI$332,30,FALSE)/1000, PI()*(VLOOKUP($A317,'RAW DATA'!$A$1:$AI$332,31,FALSE)/2)^2*VLOOKUP($A317,'RAW DATA'!$A$1:$AI$332,29,FALSE)/1000)</f>
        <v>37.823175000000006</v>
      </c>
      <c r="L317">
        <f t="shared" si="18"/>
        <v>517.40764755999453</v>
      </c>
      <c r="M317" s="22" t="str">
        <f>VLOOKUP($A317,'RAW DATA'!$A$1:$AI$332,33,FALSE)</f>
        <v>x</v>
      </c>
      <c r="N317" s="22">
        <f>VLOOKUP($A317,'RAW DATA'!$A$1:$AI$332,34,FALSE)</f>
        <v>0</v>
      </c>
      <c r="O317" s="22" t="str">
        <f t="shared" si="19"/>
        <v/>
      </c>
      <c r="P317" s="22" t="str">
        <f t="shared" si="20"/>
        <v/>
      </c>
    </row>
    <row r="318" spans="1:16" x14ac:dyDescent="0.25">
      <c r="A318" s="2" t="s">
        <v>462</v>
      </c>
      <c r="B318" t="str">
        <f>VLOOKUP($A318,'RAW DATA'!$A$1:$AI$332,6,FALSE)</f>
        <v>NCA</v>
      </c>
      <c r="C318" t="e">
        <f>IF(VLOOKUP($A318,'RAW DATA'!$A$1:$AI$332,14,FALSE)=0,NA(),(VLOOKUP($A318,'RAW DATA'!$A$1:$AI$332,14,FALSE)))</f>
        <v>#N/A</v>
      </c>
      <c r="D318" t="e">
        <f>IF(VLOOKUP($A318,'RAW DATA'!$A$1:$AI$332,15,FALSE)=0,NA(),(VLOOKUP($A318,'RAW DATA'!$A$1:$AI$332,15,FALSE)))</f>
        <v>#N/A</v>
      </c>
      <c r="E318">
        <f>IFERROR(VLOOKUP($A318,'RAW DATA'!$A$1:$AI$332,16,FALSE),0)</f>
        <v>4</v>
      </c>
      <c r="F318">
        <f>IFERROR(VLOOKUP($A318,'RAW DATA'!$A$1:$AI$332,17,FALSE),0)</f>
        <v>4.2</v>
      </c>
      <c r="G318">
        <f>IFERROR(VLOOKUP($A318,'RAW DATA'!$A$1:$AI$332,18,FALSE),0)</f>
        <v>3.6</v>
      </c>
      <c r="H318" s="22">
        <f>IFERROR(VLOOKUP($A318,'RAW DATA'!$A$1:$AI$332,23,FALSE),0)</f>
        <v>70</v>
      </c>
      <c r="I318" s="22">
        <f t="shared" si="21"/>
        <v>205.71428571428569</v>
      </c>
      <c r="J318" s="22">
        <f>IFERROR(VLOOKUP($A318,'RAW DATA'!$A$1:$AI$332,24,FALSE),0)</f>
        <v>24.849399999999999</v>
      </c>
      <c r="K318">
        <f>IFERROR(VLOOKUP($A318,'RAW DATA'!$A$1:$AI$332,28,FALSE)*VLOOKUP($A318,'RAW DATA'!$A$1:$AI$332,29,FALSE)*VLOOKUP($A318,'RAW DATA'!$A$1:$AI$332,30,FALSE)/1000, PI()*(VLOOKUP($A318,'RAW DATA'!$A$1:$AI$332,31,FALSE)/2)^2*VLOOKUP($A318,'RAW DATA'!$A$1:$AI$332,29,FALSE)/1000)</f>
        <v>0</v>
      </c>
      <c r="L318" t="e">
        <f t="shared" si="18"/>
        <v>#DIV/0!</v>
      </c>
      <c r="M318" s="22" t="str">
        <f>VLOOKUP($A318,'RAW DATA'!$A$1:$AI$332,33,FALSE)</f>
        <v>x</v>
      </c>
      <c r="N318" s="22">
        <f>VLOOKUP($A318,'RAW DATA'!$A$1:$AI$332,34,FALSE)</f>
        <v>0</v>
      </c>
      <c r="O318" s="22" t="str">
        <f t="shared" si="19"/>
        <v/>
      </c>
      <c r="P318" s="22" t="str">
        <f t="shared" si="20"/>
        <v/>
      </c>
    </row>
    <row r="319" spans="1:16" x14ac:dyDescent="0.25">
      <c r="A319" s="2" t="s">
        <v>463</v>
      </c>
      <c r="B319" t="str">
        <f>VLOOKUP($A319,'RAW DATA'!$A$1:$AI$332,6,FALSE)</f>
        <v>NCA</v>
      </c>
      <c r="C319" t="e">
        <f>IF(VLOOKUP($A319,'RAW DATA'!$A$1:$AI$332,14,FALSE)=0,NA(),(VLOOKUP($A319,'RAW DATA'!$A$1:$AI$332,14,FALSE)))</f>
        <v>#N/A</v>
      </c>
      <c r="D319" t="e">
        <f>IF(VLOOKUP($A319,'RAW DATA'!$A$1:$AI$332,15,FALSE)=0,NA(),(VLOOKUP($A319,'RAW DATA'!$A$1:$AI$332,15,FALSE)))</f>
        <v>#N/A</v>
      </c>
      <c r="E319">
        <f>IFERROR(VLOOKUP($A319,'RAW DATA'!$A$1:$AI$332,16,FALSE),0)</f>
        <v>4.16</v>
      </c>
      <c r="F319">
        <f>IFERROR(VLOOKUP($A319,'RAW DATA'!$A$1:$AI$332,17,FALSE),0)</f>
        <v>4.2</v>
      </c>
      <c r="G319">
        <f>IFERROR(VLOOKUP($A319,'RAW DATA'!$A$1:$AI$332,18,FALSE),0)</f>
        <v>3.6</v>
      </c>
      <c r="H319" s="22">
        <f>IFERROR(VLOOKUP($A319,'RAW DATA'!$A$1:$AI$332,23,FALSE),0)</f>
        <v>72</v>
      </c>
      <c r="I319" s="22">
        <f t="shared" si="21"/>
        <v>208.00000000000003</v>
      </c>
      <c r="J319" s="22">
        <f>IFERROR(VLOOKUP($A319,'RAW DATA'!$A$1:$AI$332,24,FALSE),0)</f>
        <v>24.975899999999999</v>
      </c>
      <c r="K319">
        <f>IFERROR(VLOOKUP($A319,'RAW DATA'!$A$1:$AI$332,28,FALSE)*VLOOKUP($A319,'RAW DATA'!$A$1:$AI$332,29,FALSE)*VLOOKUP($A319,'RAW DATA'!$A$1:$AI$332,30,FALSE)/1000, PI()*(VLOOKUP($A319,'RAW DATA'!$A$1:$AI$332,31,FALSE)/2)^2*VLOOKUP($A319,'RAW DATA'!$A$1:$AI$332,29,FALSE)/1000)</f>
        <v>0</v>
      </c>
      <c r="L319" t="e">
        <f t="shared" si="18"/>
        <v>#DIV/0!</v>
      </c>
      <c r="M319" s="22" t="str">
        <f>VLOOKUP($A319,'RAW DATA'!$A$1:$AI$332,33,FALSE)</f>
        <v>x</v>
      </c>
      <c r="N319" s="22">
        <f>VLOOKUP($A319,'RAW DATA'!$A$1:$AI$332,34,FALSE)</f>
        <v>0</v>
      </c>
      <c r="O319" s="22" t="str">
        <f t="shared" si="19"/>
        <v/>
      </c>
      <c r="P319" s="22" t="str">
        <f t="shared" si="20"/>
        <v/>
      </c>
    </row>
    <row r="320" spans="1:16" x14ac:dyDescent="0.25">
      <c r="A320" s="2" t="s">
        <v>464</v>
      </c>
      <c r="B320" t="str">
        <f>VLOOKUP($A320,'RAW DATA'!$A$1:$AI$332,6,FALSE)</f>
        <v>NCA</v>
      </c>
      <c r="C320" t="e">
        <f>IF(VLOOKUP($A320,'RAW DATA'!$A$1:$AI$332,14,FALSE)=0,NA(),(VLOOKUP($A320,'RAW DATA'!$A$1:$AI$332,14,FALSE)))</f>
        <v>#N/A</v>
      </c>
      <c r="D320">
        <f>IF(VLOOKUP($A320,'RAW DATA'!$A$1:$AI$332,15,FALSE)=0,NA(),(VLOOKUP($A320,'RAW DATA'!$A$1:$AI$332,15,FALSE)))</f>
        <v>267.39999999999998</v>
      </c>
      <c r="E320">
        <f>IFERROR(VLOOKUP($A320,'RAW DATA'!$A$1:$AI$332,16,FALSE),0)</f>
        <v>5.2</v>
      </c>
      <c r="F320">
        <f>IFERROR(VLOOKUP($A320,'RAW DATA'!$A$1:$AI$332,17,FALSE),0)</f>
        <v>4.2</v>
      </c>
      <c r="G320">
        <f>IFERROR(VLOOKUP($A320,'RAW DATA'!$A$1:$AI$332,18,FALSE),0)</f>
        <v>3.6</v>
      </c>
      <c r="H320" s="22">
        <f>IFERROR(VLOOKUP($A320,'RAW DATA'!$A$1:$AI$332,23,FALSE),0)</f>
        <v>70</v>
      </c>
      <c r="I320" s="22">
        <f t="shared" si="21"/>
        <v>267.42857142857144</v>
      </c>
      <c r="J320" s="22">
        <f>IFERROR(VLOOKUP($A320,'RAW DATA'!$A$1:$AI$332,24,FALSE),0)</f>
        <v>24.975899999999999</v>
      </c>
      <c r="K320">
        <f>IFERROR(VLOOKUP($A320,'RAW DATA'!$A$1:$AI$332,28,FALSE)*VLOOKUP($A320,'RAW DATA'!$A$1:$AI$332,29,FALSE)*VLOOKUP($A320,'RAW DATA'!$A$1:$AI$332,30,FALSE)/1000, PI()*(VLOOKUP($A320,'RAW DATA'!$A$1:$AI$332,31,FALSE)/2)^2*VLOOKUP($A320,'RAW DATA'!$A$1:$AI$332,29,FALSE)/1000)</f>
        <v>0</v>
      </c>
      <c r="L320" t="e">
        <f t="shared" si="18"/>
        <v>#DIV/0!</v>
      </c>
      <c r="M320" s="22" t="str">
        <f>VLOOKUP($A320,'RAW DATA'!$A$1:$AI$332,33,FALSE)</f>
        <v>x</v>
      </c>
      <c r="N320" s="22">
        <f>VLOOKUP($A320,'RAW DATA'!$A$1:$AI$332,34,FALSE)</f>
        <v>0</v>
      </c>
      <c r="O320" s="22" t="str">
        <f t="shared" si="19"/>
        <v/>
      </c>
      <c r="P320" s="22">
        <f t="shared" si="20"/>
        <v>-1.0683760683771748E-4</v>
      </c>
    </row>
    <row r="321" spans="1:16" x14ac:dyDescent="0.25">
      <c r="A321" s="2" t="s">
        <v>465</v>
      </c>
      <c r="B321" t="str">
        <f>VLOOKUP($A321,'RAW DATA'!$A$1:$AI$332,6,FALSE)</f>
        <v>NCA</v>
      </c>
      <c r="C321" t="e">
        <f>IF(VLOOKUP($A321,'RAW DATA'!$A$1:$AI$332,14,FALSE)=0,NA(),(VLOOKUP($A321,'RAW DATA'!$A$1:$AI$332,14,FALSE)))</f>
        <v>#N/A</v>
      </c>
      <c r="D321" t="e">
        <f>IF(VLOOKUP($A321,'RAW DATA'!$A$1:$AI$332,15,FALSE)=0,NA(),(VLOOKUP($A321,'RAW DATA'!$A$1:$AI$332,15,FALSE)))</f>
        <v>#N/A</v>
      </c>
      <c r="E321">
        <f>IFERROR(VLOOKUP($A321,'RAW DATA'!$A$1:$AI$332,16,FALSE),0)</f>
        <v>5.2</v>
      </c>
      <c r="F321">
        <f>IFERROR(VLOOKUP($A321,'RAW DATA'!$A$1:$AI$332,17,FALSE),0)</f>
        <v>4.2</v>
      </c>
      <c r="G321">
        <f>IFERROR(VLOOKUP($A321,'RAW DATA'!$A$1:$AI$332,18,FALSE),0)</f>
        <v>3.6</v>
      </c>
      <c r="H321" s="22">
        <f>IFERROR(VLOOKUP($A321,'RAW DATA'!$A$1:$AI$332,23,FALSE),0)</f>
        <v>70</v>
      </c>
      <c r="I321" s="22">
        <f t="shared" si="21"/>
        <v>267.42857142857144</v>
      </c>
      <c r="J321" s="22">
        <f>IFERROR(VLOOKUP($A321,'RAW DATA'!$A$1:$AI$332,24,FALSE),0)</f>
        <v>24.975899999999999</v>
      </c>
      <c r="K321">
        <f>IFERROR(VLOOKUP($A321,'RAW DATA'!$A$1:$AI$332,28,FALSE)*VLOOKUP($A321,'RAW DATA'!$A$1:$AI$332,29,FALSE)*VLOOKUP($A321,'RAW DATA'!$A$1:$AI$332,30,FALSE)/1000, PI()*(VLOOKUP($A321,'RAW DATA'!$A$1:$AI$332,31,FALSE)/2)^2*VLOOKUP($A321,'RAW DATA'!$A$1:$AI$332,29,FALSE)/1000)</f>
        <v>0</v>
      </c>
      <c r="L321" t="e">
        <f t="shared" si="18"/>
        <v>#DIV/0!</v>
      </c>
      <c r="M321" s="22" t="str">
        <f>VLOOKUP($A321,'RAW DATA'!$A$1:$AI$332,33,FALSE)</f>
        <v>x</v>
      </c>
      <c r="N321" s="22">
        <f>VLOOKUP($A321,'RAW DATA'!$A$1:$AI$332,34,FALSE)</f>
        <v>0</v>
      </c>
      <c r="O321" s="22" t="str">
        <f t="shared" si="19"/>
        <v/>
      </c>
      <c r="P321" s="22" t="str">
        <f t="shared" si="20"/>
        <v/>
      </c>
    </row>
    <row r="322" spans="1:16" x14ac:dyDescent="0.25">
      <c r="A322" s="2" t="s">
        <v>632</v>
      </c>
      <c r="B322" t="str">
        <f>VLOOKUP($A322,'RAW DATA'!$A$1:$AI$332,6,FALSE)</f>
        <v>NCA</v>
      </c>
      <c r="C322">
        <f>IF(VLOOKUP($A322,'RAW DATA'!$A$1:$AI$332,14,FALSE)=0,NA(),(VLOOKUP($A322,'RAW DATA'!$A$1:$AI$332,14,FALSE)))</f>
        <v>578</v>
      </c>
      <c r="D322" t="e">
        <f>IF(VLOOKUP($A322,'RAW DATA'!$A$1:$AI$332,15,FALSE)=0,NA(),(VLOOKUP($A322,'RAW DATA'!$A$1:$AI$332,15,FALSE)))</f>
        <v>#N/A</v>
      </c>
      <c r="E322">
        <f>IFERROR(VLOOKUP($A322,'RAW DATA'!$A$1:$AI$332,16,FALSE),0)</f>
        <v>4</v>
      </c>
      <c r="F322">
        <f>IFERROR(VLOOKUP($A322,'RAW DATA'!$A$1:$AI$332,17,FALSE),0)</f>
        <v>4.2</v>
      </c>
      <c r="G322">
        <f>IFERROR(VLOOKUP($A322,'RAW DATA'!$A$1:$AI$332,18,FALSE),0)</f>
        <v>3.6</v>
      </c>
      <c r="H322" s="22">
        <f>IFERROR(VLOOKUP($A322,'RAW DATA'!$A$1:$AI$332,23,FALSE),0)</f>
        <v>72.7</v>
      </c>
      <c r="I322" s="22">
        <f t="shared" si="21"/>
        <v>198.07427785419532</v>
      </c>
      <c r="J322" s="22">
        <f>IFERROR(VLOOKUP($A322,'RAW DATA'!$A$1:$AI$332,24,FALSE),0)</f>
        <v>25.518899999999999</v>
      </c>
      <c r="K322">
        <f>IFERROR(VLOOKUP($A322,'RAW DATA'!$A$1:$AI$332,28,FALSE)*VLOOKUP($A322,'RAW DATA'!$A$1:$AI$332,29,FALSE)*VLOOKUP($A322,'RAW DATA'!$A$1:$AI$332,30,FALSE)/1000, PI()*(VLOOKUP($A322,'RAW DATA'!$A$1:$AI$332,31,FALSE)/2)^2*VLOOKUP($A322,'RAW DATA'!$A$1:$AI$332,29,FALSE)/1000)</f>
        <v>0</v>
      </c>
      <c r="L322" t="e">
        <f t="shared" ref="L322:L332" si="22">(E322*G322)/(K322/1000)</f>
        <v>#DIV/0!</v>
      </c>
      <c r="M322" s="22" t="str">
        <f>VLOOKUP($A322,'RAW DATA'!$A$1:$AI$332,33,FALSE)</f>
        <v>x</v>
      </c>
      <c r="N322" s="22">
        <f>VLOOKUP($A322,'RAW DATA'!$A$1:$AI$332,34,FALSE)</f>
        <v>0</v>
      </c>
      <c r="O322" s="22" t="str">
        <f t="shared" ref="O322:O332" si="23">IFERROR(C322/L322-1,"")</f>
        <v/>
      </c>
      <c r="P322" s="22" t="str">
        <f t="shared" ref="P322:P332" si="24">IFERROR(D322/I322-1,"")</f>
        <v/>
      </c>
    </row>
    <row r="323" spans="1:16" x14ac:dyDescent="0.25">
      <c r="A323" s="2" t="s">
        <v>479</v>
      </c>
      <c r="B323" t="str">
        <f>VLOOKUP($A323,'RAW DATA'!$A$1:$AI$332,6,FALSE)</f>
        <v>NMC, NCA, NMC/NCA</v>
      </c>
      <c r="C323" t="e">
        <f>IF(VLOOKUP($A323,'RAW DATA'!$A$1:$AI$332,14,FALSE)=0,NA(),(VLOOKUP($A323,'RAW DATA'!$A$1:$AI$332,14,FALSE)))</f>
        <v>#N/A</v>
      </c>
      <c r="D323" t="e">
        <f>IF(VLOOKUP($A323,'RAW DATA'!$A$1:$AI$332,15,FALSE)=0,NA(),(VLOOKUP($A323,'RAW DATA'!$A$1:$AI$332,15,FALSE)))</f>
        <v>#N/A</v>
      </c>
      <c r="E323">
        <f>IFERROR(VLOOKUP($A323,'RAW DATA'!$A$1:$AI$332,16,FALSE),0)</f>
        <v>4</v>
      </c>
      <c r="F323">
        <f>IFERROR(VLOOKUP($A323,'RAW DATA'!$A$1:$AI$332,17,FALSE),0)</f>
        <v>4.2</v>
      </c>
      <c r="G323">
        <f>IFERROR(VLOOKUP($A323,'RAW DATA'!$A$1:$AI$332,18,FALSE),0)</f>
        <v>3.7</v>
      </c>
      <c r="H323" s="22">
        <f>IFERROR(VLOOKUP($A323,'RAW DATA'!$A$1:$AI$332,23,FALSE),0)</f>
        <v>68</v>
      </c>
      <c r="I323" s="22">
        <f t="shared" ref="I323:I332" si="25">(E323*G323)/(H323/1000)</f>
        <v>217.64705882352942</v>
      </c>
      <c r="J323" s="22">
        <f>IFERROR(VLOOKUP($A323,'RAW DATA'!$A$1:$AI$332,24,FALSE),0)</f>
        <v>26.151700000000002</v>
      </c>
      <c r="K323">
        <f>IFERROR(VLOOKUP($A323,'RAW DATA'!$A$1:$AI$332,28,FALSE)*VLOOKUP($A323,'RAW DATA'!$A$1:$AI$332,29,FALSE)*VLOOKUP($A323,'RAW DATA'!$A$1:$AI$332,30,FALSE)/1000, PI()*(VLOOKUP($A323,'RAW DATA'!$A$1:$AI$332,31,FALSE)/2)^2*VLOOKUP($A323,'RAW DATA'!$A$1:$AI$332,29,FALSE)/1000)</f>
        <v>0</v>
      </c>
      <c r="L323" t="e">
        <f t="shared" si="22"/>
        <v>#DIV/0!</v>
      </c>
      <c r="M323" s="22" t="str">
        <f>VLOOKUP($A323,'RAW DATA'!$A$1:$AI$332,33,FALSE)</f>
        <v>x</v>
      </c>
      <c r="N323" s="22">
        <f>VLOOKUP($A323,'RAW DATA'!$A$1:$AI$332,34,FALSE)</f>
        <v>0</v>
      </c>
      <c r="O323" s="22" t="str">
        <f t="shared" si="23"/>
        <v/>
      </c>
      <c r="P323" s="22" t="str">
        <f t="shared" si="24"/>
        <v/>
      </c>
    </row>
    <row r="324" spans="1:16" x14ac:dyDescent="0.25">
      <c r="A324" s="2" t="s">
        <v>713</v>
      </c>
      <c r="B324" t="str">
        <f>VLOOKUP($A324,'RAW DATA'!$A$1:$AI$332,6,FALSE)</f>
        <v>LTO</v>
      </c>
      <c r="C324" t="e">
        <f>IF(VLOOKUP($A324,'RAW DATA'!$A$1:$AI$332,14,FALSE)=0,NA(),(VLOOKUP($A324,'RAW DATA'!$A$1:$AI$332,14,FALSE)))</f>
        <v>#N/A</v>
      </c>
      <c r="D324" t="e">
        <f>IF(VLOOKUP($A324,'RAW DATA'!$A$1:$AI$332,15,FALSE)=0,NA(),(VLOOKUP($A324,'RAW DATA'!$A$1:$AI$332,15,FALSE)))</f>
        <v>#N/A</v>
      </c>
      <c r="E324">
        <f>IFERROR(VLOOKUP($A324,'RAW DATA'!$A$1:$AI$332,16,FALSE),0)</f>
        <v>40</v>
      </c>
      <c r="F324">
        <f>IFERROR(VLOOKUP($A324,'RAW DATA'!$A$1:$AI$332,17,FALSE),0)</f>
        <v>2.7</v>
      </c>
      <c r="G324">
        <f>IFERROR(VLOOKUP($A324,'RAW DATA'!$A$1:$AI$332,18,FALSE),0)</f>
        <v>2.2999999999999998</v>
      </c>
      <c r="H324" s="22">
        <f>IFERROR(VLOOKUP($A324,'RAW DATA'!$A$1:$AI$332,23,FALSE),0)</f>
        <v>1250</v>
      </c>
      <c r="I324" s="22">
        <f t="shared" si="25"/>
        <v>73.599999999999994</v>
      </c>
      <c r="J324" s="22">
        <f>IFERROR(VLOOKUP($A324,'RAW DATA'!$A$1:$AI$332,24,FALSE),0)</f>
        <v>547.11360000000002</v>
      </c>
      <c r="K324">
        <f>IFERROR(VLOOKUP($A324,'RAW DATA'!$A$1:$AI$332,28,FALSE)*VLOOKUP($A324,'RAW DATA'!$A$1:$AI$332,29,FALSE)*VLOOKUP($A324,'RAW DATA'!$A$1:$AI$332,30,FALSE)/1000, PI()*(VLOOKUP($A324,'RAW DATA'!$A$1:$AI$332,31,FALSE)/2)^2*VLOOKUP($A324,'RAW DATA'!$A$1:$AI$332,29,FALSE)/1000)</f>
        <v>0</v>
      </c>
      <c r="L324" t="e">
        <f t="shared" si="22"/>
        <v>#DIV/0!</v>
      </c>
      <c r="M324" s="22" t="str">
        <f>VLOOKUP($A324,'RAW DATA'!$A$1:$AI$332,33,FALSE)</f>
        <v>x</v>
      </c>
      <c r="N324" s="22">
        <f>VLOOKUP($A324,'RAW DATA'!$A$1:$AI$332,34,FALSE)</f>
        <v>0</v>
      </c>
      <c r="O324" s="22" t="str">
        <f t="shared" si="23"/>
        <v/>
      </c>
      <c r="P324" s="22" t="str">
        <f t="shared" si="24"/>
        <v/>
      </c>
    </row>
    <row r="325" spans="1:16" x14ac:dyDescent="0.25">
      <c r="A325" s="2" t="s">
        <v>714</v>
      </c>
      <c r="B325" t="str">
        <f>VLOOKUP($A325,'RAW DATA'!$A$1:$AI$332,6,FALSE)</f>
        <v>LTO</v>
      </c>
      <c r="C325" t="e">
        <f>IF(VLOOKUP($A325,'RAW DATA'!$A$1:$AI$332,14,FALSE)=0,NA(),(VLOOKUP($A325,'RAW DATA'!$A$1:$AI$332,14,FALSE)))</f>
        <v>#N/A</v>
      </c>
      <c r="D325" t="e">
        <f>IF(VLOOKUP($A325,'RAW DATA'!$A$1:$AI$332,15,FALSE)=0,NA(),(VLOOKUP($A325,'RAW DATA'!$A$1:$AI$332,15,FALSE)))</f>
        <v>#N/A</v>
      </c>
      <c r="E325">
        <f>IFERROR(VLOOKUP($A325,'RAW DATA'!$A$1:$AI$332,16,FALSE),0)</f>
        <v>36.200000000000003</v>
      </c>
      <c r="F325">
        <f>IFERROR(VLOOKUP($A325,'RAW DATA'!$A$1:$AI$332,17,FALSE),0)</f>
        <v>2.7</v>
      </c>
      <c r="G325">
        <f>IFERROR(VLOOKUP($A325,'RAW DATA'!$A$1:$AI$332,18,FALSE),0)</f>
        <v>2.2999999999999998</v>
      </c>
      <c r="H325" s="22">
        <f>IFERROR(VLOOKUP($A325,'RAW DATA'!$A$1:$AI$332,23,FALSE),0)</f>
        <v>1220</v>
      </c>
      <c r="I325" s="22">
        <f t="shared" si="25"/>
        <v>68.245901639344268</v>
      </c>
      <c r="J325" s="22">
        <f>IFERROR(VLOOKUP($A325,'RAW DATA'!$A$1:$AI$332,24,FALSE),0)</f>
        <v>547.11360000000002</v>
      </c>
      <c r="K325">
        <f>IFERROR(VLOOKUP($A325,'RAW DATA'!$A$1:$AI$332,28,FALSE)*VLOOKUP($A325,'RAW DATA'!$A$1:$AI$332,29,FALSE)*VLOOKUP($A325,'RAW DATA'!$A$1:$AI$332,30,FALSE)/1000, PI()*(VLOOKUP($A325,'RAW DATA'!$A$1:$AI$332,31,FALSE)/2)^2*VLOOKUP($A325,'RAW DATA'!$A$1:$AI$332,29,FALSE)/1000)</f>
        <v>0</v>
      </c>
      <c r="L325" t="e">
        <f t="shared" si="22"/>
        <v>#DIV/0!</v>
      </c>
      <c r="M325" s="22" t="str">
        <f>VLOOKUP($A325,'RAW DATA'!$A$1:$AI$332,33,FALSE)</f>
        <v>x</v>
      </c>
      <c r="N325" s="22">
        <f>VLOOKUP($A325,'RAW DATA'!$A$1:$AI$332,34,FALSE)</f>
        <v>0</v>
      </c>
      <c r="O325" s="22" t="str">
        <f t="shared" si="23"/>
        <v/>
      </c>
      <c r="P325" s="22" t="str">
        <f t="shared" si="24"/>
        <v/>
      </c>
    </row>
    <row r="326" spans="1:16" x14ac:dyDescent="0.25">
      <c r="A326" s="2" t="s">
        <v>677</v>
      </c>
      <c r="B326" t="str">
        <f>VLOOKUP($A326,'RAW DATA'!$A$1:$AI$332,6,FALSE)</f>
        <v>NMC</v>
      </c>
      <c r="C326">
        <f>IF(VLOOKUP($A326,'RAW DATA'!$A$1:$AI$332,14,FALSE)=0,NA(),(VLOOKUP($A326,'RAW DATA'!$A$1:$AI$332,14,FALSE)))</f>
        <v>355.47334617854852</v>
      </c>
      <c r="D326">
        <f>IF(VLOOKUP($A326,'RAW DATA'!$A$1:$AI$332,15,FALSE)=0,NA(),(VLOOKUP($A326,'RAW DATA'!$A$1:$AI$332,15,FALSE)))</f>
        <v>165</v>
      </c>
      <c r="E326">
        <f>IFERROR(VLOOKUP($A326,'RAW DATA'!$A$1:$AI$332,16,FALSE),0)</f>
        <v>94</v>
      </c>
      <c r="F326">
        <f>IFERROR(VLOOKUP($A326,'RAW DATA'!$A$1:$AI$332,17,FALSE),0)</f>
        <v>4.1500000000000004</v>
      </c>
      <c r="G326">
        <f>IFERROR(VLOOKUP($A326,'RAW DATA'!$A$1:$AI$332,18,FALSE),0)</f>
        <v>3.68</v>
      </c>
      <c r="H326" s="22">
        <f>IFERROR(VLOOKUP($A326,'RAW DATA'!$A$1:$AI$332,23,FALSE),0)</f>
        <v>2100</v>
      </c>
      <c r="I326" s="22">
        <f t="shared" si="25"/>
        <v>164.72380952380954</v>
      </c>
      <c r="J326" s="22">
        <f>IFERROR(VLOOKUP($A326,'RAW DATA'!$A$1:$AI$332,24,FALSE),0)</f>
        <v>973.125</v>
      </c>
      <c r="K326">
        <f>IFERROR(VLOOKUP($A326,'RAW DATA'!$A$1:$AI$332,28,FALSE)*VLOOKUP($A326,'RAW DATA'!$A$1:$AI$332,29,FALSE)*VLOOKUP($A326,'RAW DATA'!$A$1:$AI$332,30,FALSE)/1000, PI()*(VLOOKUP($A326,'RAW DATA'!$A$1:$AI$332,31,FALSE)/2)^2*VLOOKUP($A326,'RAW DATA'!$A$1:$AI$332,29,FALSE)/1000)</f>
        <v>973.125</v>
      </c>
      <c r="L326">
        <f t="shared" si="22"/>
        <v>355.47334617854852</v>
      </c>
      <c r="M326" s="22" t="str">
        <f>VLOOKUP($A326,'RAW DATA'!$A$1:$AI$332,33,FALSE)</f>
        <v>(x)</v>
      </c>
      <c r="N326" s="22">
        <f>VLOOKUP($A326,'RAW DATA'!$A$1:$AI$332,34,FALSE)</f>
        <v>0</v>
      </c>
      <c r="O326" s="22">
        <f t="shared" si="23"/>
        <v>0</v>
      </c>
      <c r="P326" s="22">
        <f t="shared" si="24"/>
        <v>1.6766882516188186E-3</v>
      </c>
    </row>
    <row r="327" spans="1:16" x14ac:dyDescent="0.25">
      <c r="A327" s="2" t="s">
        <v>678</v>
      </c>
      <c r="B327" t="str">
        <f>VLOOKUP($A327,'RAW DATA'!$A$1:$AI$332,6,FALSE)</f>
        <v>NMC</v>
      </c>
      <c r="C327">
        <f>IF(VLOOKUP($A327,'RAW DATA'!$A$1:$AI$332,14,FALSE)=0,NA(),(VLOOKUP($A327,'RAW DATA'!$A$1:$AI$332,14,FALSE)))</f>
        <v>355.47334617854852</v>
      </c>
      <c r="D327">
        <f>IF(VLOOKUP($A327,'RAW DATA'!$A$1:$AI$332,15,FALSE)=0,NA(),(VLOOKUP($A327,'RAW DATA'!$A$1:$AI$332,15,FALSE)))</f>
        <v>165</v>
      </c>
      <c r="E327">
        <f>IFERROR(VLOOKUP($A327,'RAW DATA'!$A$1:$AI$332,16,FALSE),0)</f>
        <v>94</v>
      </c>
      <c r="F327">
        <f>IFERROR(VLOOKUP($A327,'RAW DATA'!$A$1:$AI$332,17,FALSE),0)</f>
        <v>4.1500000000000004</v>
      </c>
      <c r="G327">
        <f>IFERROR(VLOOKUP($A327,'RAW DATA'!$A$1:$AI$332,18,FALSE),0)</f>
        <v>3.68</v>
      </c>
      <c r="H327" s="22">
        <f>IFERROR(VLOOKUP($A327,'RAW DATA'!$A$1:$AI$332,23,FALSE),0)</f>
        <v>2100</v>
      </c>
      <c r="I327" s="22">
        <f t="shared" si="25"/>
        <v>164.72380952380954</v>
      </c>
      <c r="J327" s="22">
        <f>IFERROR(VLOOKUP($A327,'RAW DATA'!$A$1:$AI$332,24,FALSE),0)</f>
        <v>973.125</v>
      </c>
      <c r="K327">
        <f>IFERROR(VLOOKUP($A327,'RAW DATA'!$A$1:$AI$332,28,FALSE)*VLOOKUP($A327,'RAW DATA'!$A$1:$AI$332,29,FALSE)*VLOOKUP($A327,'RAW DATA'!$A$1:$AI$332,30,FALSE)/1000, PI()*(VLOOKUP($A327,'RAW DATA'!$A$1:$AI$332,31,FALSE)/2)^2*VLOOKUP($A327,'RAW DATA'!$A$1:$AI$332,29,FALSE)/1000)</f>
        <v>973.125</v>
      </c>
      <c r="L327">
        <f t="shared" si="22"/>
        <v>355.47334617854852</v>
      </c>
      <c r="M327" s="22" t="str">
        <f>VLOOKUP($A327,'RAW DATA'!$A$1:$AI$332,33,FALSE)</f>
        <v>(x)</v>
      </c>
      <c r="N327" s="22">
        <f>VLOOKUP($A327,'RAW DATA'!$A$1:$AI$332,34,FALSE)</f>
        <v>0</v>
      </c>
      <c r="O327" s="22">
        <f t="shared" si="23"/>
        <v>0</v>
      </c>
      <c r="P327" s="22">
        <f t="shared" si="24"/>
        <v>1.6766882516188186E-3</v>
      </c>
    </row>
    <row r="328" spans="1:16" x14ac:dyDescent="0.25">
      <c r="A328" s="2" t="s">
        <v>679</v>
      </c>
      <c r="B328" t="str">
        <f>VLOOKUP($A328,'RAW DATA'!$A$1:$AI$332,6,FALSE)</f>
        <v>NMC</v>
      </c>
      <c r="C328">
        <f>IF(VLOOKUP($A328,'RAW DATA'!$A$1:$AI$332,14,FALSE)=0,NA(),(VLOOKUP($A328,'RAW DATA'!$A$1:$AI$332,14,FALSE)))</f>
        <v>355.47334617854852</v>
      </c>
      <c r="D328">
        <f>IF(VLOOKUP($A328,'RAW DATA'!$A$1:$AI$332,15,FALSE)=0,NA(),(VLOOKUP($A328,'RAW DATA'!$A$1:$AI$332,15,FALSE)))</f>
        <v>165</v>
      </c>
      <c r="E328">
        <f>IFERROR(VLOOKUP($A328,'RAW DATA'!$A$1:$AI$332,16,FALSE),0)</f>
        <v>94</v>
      </c>
      <c r="F328">
        <f>IFERROR(VLOOKUP($A328,'RAW DATA'!$A$1:$AI$332,17,FALSE),0)</f>
        <v>4.1500000000000004</v>
      </c>
      <c r="G328">
        <f>IFERROR(VLOOKUP($A328,'RAW DATA'!$A$1:$AI$332,18,FALSE),0)</f>
        <v>3.68</v>
      </c>
      <c r="H328" s="22">
        <f>IFERROR(VLOOKUP($A328,'RAW DATA'!$A$1:$AI$332,23,FALSE),0)</f>
        <v>2100</v>
      </c>
      <c r="I328" s="22">
        <f t="shared" si="25"/>
        <v>164.72380952380954</v>
      </c>
      <c r="J328" s="22">
        <f>IFERROR(VLOOKUP($A328,'RAW DATA'!$A$1:$AI$332,24,FALSE),0)</f>
        <v>973.125</v>
      </c>
      <c r="K328">
        <f>IFERROR(VLOOKUP($A328,'RAW DATA'!$A$1:$AI$332,28,FALSE)*VLOOKUP($A328,'RAW DATA'!$A$1:$AI$332,29,FALSE)*VLOOKUP($A328,'RAW DATA'!$A$1:$AI$332,30,FALSE)/1000, PI()*(VLOOKUP($A328,'RAW DATA'!$A$1:$AI$332,31,FALSE)/2)^2*VLOOKUP($A328,'RAW DATA'!$A$1:$AI$332,29,FALSE)/1000)</f>
        <v>973.125</v>
      </c>
      <c r="L328">
        <f t="shared" si="22"/>
        <v>355.47334617854852</v>
      </c>
      <c r="M328" s="22" t="str">
        <f>VLOOKUP($A328,'RAW DATA'!$A$1:$AI$332,33,FALSE)</f>
        <v>(x)</v>
      </c>
      <c r="N328" s="22">
        <f>VLOOKUP($A328,'RAW DATA'!$A$1:$AI$332,34,FALSE)</f>
        <v>0</v>
      </c>
      <c r="O328" s="22">
        <f t="shared" si="23"/>
        <v>0</v>
      </c>
      <c r="P328" s="22">
        <f t="shared" si="24"/>
        <v>1.6766882516188186E-3</v>
      </c>
    </row>
    <row r="329" spans="1:16" x14ac:dyDescent="0.25">
      <c r="A329" s="2" t="s">
        <v>680</v>
      </c>
      <c r="B329" t="str">
        <f>VLOOKUP($A329,'RAW DATA'!$A$1:$AI$332,6,FALSE)</f>
        <v>NMC</v>
      </c>
      <c r="C329">
        <f>IF(VLOOKUP($A329,'RAW DATA'!$A$1:$AI$332,14,FALSE)=0,NA(),(VLOOKUP($A329,'RAW DATA'!$A$1:$AI$332,14,FALSE)))</f>
        <v>355.47334617854852</v>
      </c>
      <c r="D329">
        <f>IF(VLOOKUP($A329,'RAW DATA'!$A$1:$AI$332,15,FALSE)=0,NA(),(VLOOKUP($A329,'RAW DATA'!$A$1:$AI$332,15,FALSE)))</f>
        <v>165</v>
      </c>
      <c r="E329">
        <f>IFERROR(VLOOKUP($A329,'RAW DATA'!$A$1:$AI$332,16,FALSE),0)</f>
        <v>94</v>
      </c>
      <c r="F329">
        <f>IFERROR(VLOOKUP($A329,'RAW DATA'!$A$1:$AI$332,17,FALSE),0)</f>
        <v>4.1500000000000004</v>
      </c>
      <c r="G329">
        <f>IFERROR(VLOOKUP($A329,'RAW DATA'!$A$1:$AI$332,18,FALSE),0)</f>
        <v>3.68</v>
      </c>
      <c r="H329" s="22">
        <f>IFERROR(VLOOKUP($A329,'RAW DATA'!$A$1:$AI$332,23,FALSE),0)</f>
        <v>2100</v>
      </c>
      <c r="I329" s="22">
        <f t="shared" si="25"/>
        <v>164.72380952380954</v>
      </c>
      <c r="J329" s="22">
        <f>IFERROR(VLOOKUP($A329,'RAW DATA'!$A$1:$AI$332,24,FALSE),0)</f>
        <v>973.125</v>
      </c>
      <c r="K329">
        <f>IFERROR(VLOOKUP($A329,'RAW DATA'!$A$1:$AI$332,28,FALSE)*VLOOKUP($A329,'RAW DATA'!$A$1:$AI$332,29,FALSE)*VLOOKUP($A329,'RAW DATA'!$A$1:$AI$332,30,FALSE)/1000, PI()*(VLOOKUP($A329,'RAW DATA'!$A$1:$AI$332,31,FALSE)/2)^2*VLOOKUP($A329,'RAW DATA'!$A$1:$AI$332,29,FALSE)/1000)</f>
        <v>973.125</v>
      </c>
      <c r="L329">
        <f t="shared" si="22"/>
        <v>355.47334617854852</v>
      </c>
      <c r="M329" s="22" t="str">
        <f>VLOOKUP($A329,'RAW DATA'!$A$1:$AI$332,33,FALSE)</f>
        <v>(x)</v>
      </c>
      <c r="N329" s="22">
        <f>VLOOKUP($A329,'RAW DATA'!$A$1:$AI$332,34,FALSE)</f>
        <v>0</v>
      </c>
      <c r="O329" s="22">
        <f t="shared" si="23"/>
        <v>0</v>
      </c>
      <c r="P329" s="22">
        <f t="shared" si="24"/>
        <v>1.6766882516188186E-3</v>
      </c>
    </row>
    <row r="330" spans="1:16" x14ac:dyDescent="0.25">
      <c r="A330" s="2" t="s">
        <v>602</v>
      </c>
      <c r="B330" t="str">
        <f>VLOOKUP($A330,'RAW DATA'!$A$1:$AI$332,6,FALSE)</f>
        <v>NMC</v>
      </c>
      <c r="C330">
        <f>IF(VLOOKUP($A330,'RAW DATA'!$A$1:$AI$332,14,FALSE)=0,NA(),(VLOOKUP($A330,'RAW DATA'!$A$1:$AI$332,14,FALSE)))</f>
        <v>571</v>
      </c>
      <c r="D330">
        <f>IF(VLOOKUP($A330,'RAW DATA'!$A$1:$AI$332,15,FALSE)=0,NA(),(VLOOKUP($A330,'RAW DATA'!$A$1:$AI$332,15,FALSE)))</f>
        <v>246</v>
      </c>
      <c r="E330">
        <f>IFERROR(VLOOKUP($A330,'RAW DATA'!$A$1:$AI$332,16,FALSE),0)</f>
        <v>11.6</v>
      </c>
      <c r="F330">
        <f>IFERROR(VLOOKUP($A330,'RAW DATA'!$A$1:$AI$332,17,FALSE),0)</f>
        <v>4.2</v>
      </c>
      <c r="G330">
        <f>IFERROR(VLOOKUP($A330,'RAW DATA'!$A$1:$AI$332,18,FALSE),0)</f>
        <v>3.67</v>
      </c>
      <c r="H330" s="22">
        <f>IFERROR(VLOOKUP($A330,'RAW DATA'!$A$1:$AI$332,23,FALSE),0)</f>
        <v>175</v>
      </c>
      <c r="I330" s="22">
        <f t="shared" si="25"/>
        <v>243.26857142857142</v>
      </c>
      <c r="J330" s="22">
        <f>IFERROR(VLOOKUP($A330,'RAW DATA'!$A$1:$AI$332,24,FALSE),0)</f>
        <v>0</v>
      </c>
      <c r="K330">
        <f>IFERROR(VLOOKUP($A330,'RAW DATA'!$A$1:$AI$332,28,FALSE)*VLOOKUP($A330,'RAW DATA'!$A$1:$AI$332,29,FALSE)*VLOOKUP($A330,'RAW DATA'!$A$1:$AI$332,30,FALSE)/1000, PI()*(VLOOKUP($A330,'RAW DATA'!$A$1:$AI$332,31,FALSE)/2)^2*VLOOKUP($A330,'RAW DATA'!$A$1:$AI$332,29,FALSE)/1000)</f>
        <v>102.56399999999999</v>
      </c>
      <c r="L330">
        <f t="shared" si="22"/>
        <v>415.07741507741508</v>
      </c>
      <c r="M330" s="22" t="str">
        <f>VLOOKUP($A330,'RAW DATA'!$A$1:$AI$332,33,FALSE)</f>
        <v>x</v>
      </c>
      <c r="N330" s="22">
        <f>VLOOKUP($A330,'RAW DATA'!$A$1:$AI$332,34,FALSE)</f>
        <v>0</v>
      </c>
      <c r="O330" s="22">
        <f t="shared" si="23"/>
        <v>0.37564699802687218</v>
      </c>
      <c r="P330" s="22">
        <f t="shared" si="24"/>
        <v>1.1228037207554387E-2</v>
      </c>
    </row>
    <row r="331" spans="1:16" x14ac:dyDescent="0.25">
      <c r="A331" s="2" t="s">
        <v>603</v>
      </c>
      <c r="B331" t="str">
        <f>VLOOKUP($A331,'RAW DATA'!$A$1:$AI$332,6,FALSE)</f>
        <v>NMC</v>
      </c>
      <c r="C331">
        <f>IF(VLOOKUP($A331,'RAW DATA'!$A$1:$AI$332,14,FALSE)=0,NA(),(VLOOKUP($A331,'RAW DATA'!$A$1:$AI$332,14,FALSE)))</f>
        <v>418</v>
      </c>
      <c r="D331">
        <f>IF(VLOOKUP($A331,'RAW DATA'!$A$1:$AI$332,15,FALSE)=0,NA(),(VLOOKUP($A331,'RAW DATA'!$A$1:$AI$332,15,FALSE)))</f>
        <v>182</v>
      </c>
      <c r="E331">
        <f>IFERROR(VLOOKUP($A331,'RAW DATA'!$A$1:$AI$332,16,FALSE),0)</f>
        <v>53</v>
      </c>
      <c r="F331">
        <f>IFERROR(VLOOKUP($A331,'RAW DATA'!$A$1:$AI$332,17,FALSE),0)</f>
        <v>4.2</v>
      </c>
      <c r="G331">
        <f>IFERROR(VLOOKUP($A331,'RAW DATA'!$A$1:$AI$332,18,FALSE),0)</f>
        <v>3.7</v>
      </c>
      <c r="H331" s="22">
        <f>IFERROR(VLOOKUP($A331,'RAW DATA'!$A$1:$AI$332,23,FALSE),0)</f>
        <v>1095</v>
      </c>
      <c r="I331" s="22">
        <f t="shared" si="25"/>
        <v>179.0867579908676</v>
      </c>
      <c r="J331" s="22">
        <f>IFERROR(VLOOKUP($A331,'RAW DATA'!$A$1:$AI$332,24,FALSE),0)</f>
        <v>0</v>
      </c>
      <c r="K331">
        <f>IFERROR(VLOOKUP($A331,'RAW DATA'!$A$1:$AI$332,28,FALSE)*VLOOKUP($A331,'RAW DATA'!$A$1:$AI$332,29,FALSE)*VLOOKUP($A331,'RAW DATA'!$A$1:$AI$332,30,FALSE)/1000, PI()*(VLOOKUP($A331,'RAW DATA'!$A$1:$AI$332,31,FALSE)/2)^2*VLOOKUP($A331,'RAW DATA'!$A$1:$AI$332,29,FALSE)/1000)</f>
        <v>615.62400000000002</v>
      </c>
      <c r="L331">
        <f t="shared" si="22"/>
        <v>318.53858848907777</v>
      </c>
      <c r="M331" s="22" t="str">
        <f>VLOOKUP($A331,'RAW DATA'!$A$1:$AI$332,33,FALSE)</f>
        <v>x</v>
      </c>
      <c r="N331" s="22">
        <f>VLOOKUP($A331,'RAW DATA'!$A$1:$AI$332,34,FALSE)</f>
        <v>0</v>
      </c>
      <c r="O331" s="22">
        <f t="shared" si="23"/>
        <v>0.31224289648138703</v>
      </c>
      <c r="P331" s="22">
        <f t="shared" si="24"/>
        <v>1.6267210606833116E-2</v>
      </c>
    </row>
    <row r="332" spans="1:16" x14ac:dyDescent="0.25">
      <c r="A332" s="2" t="s">
        <v>681</v>
      </c>
      <c r="B332" t="str">
        <f>VLOOKUP($A332,'RAW DATA'!$A$1:$AI$332,6,FALSE)</f>
        <v>NCA</v>
      </c>
      <c r="C332">
        <f>IF(VLOOKUP($A332,'RAW DATA'!$A$1:$AI$332,14,FALSE)=0,NA(),(VLOOKUP($A332,'RAW DATA'!$A$1:$AI$332,14,FALSE)))</f>
        <v>568.78621257684756</v>
      </c>
      <c r="D332">
        <f>IF(VLOOKUP($A332,'RAW DATA'!$A$1:$AI$332,15,FALSE)=0,NA(),(VLOOKUP($A332,'RAW DATA'!$A$1:$AI$332,15,FALSE)))</f>
        <v>255.65217391304347</v>
      </c>
      <c r="E332">
        <f>IFERROR(VLOOKUP($A332,'RAW DATA'!$A$1:$AI$332,16,FALSE),0)</f>
        <v>4.9000000000000004</v>
      </c>
      <c r="F332">
        <f>IFERROR(VLOOKUP($A332,'RAW DATA'!$A$1:$AI$332,17,FALSE),0)</f>
        <v>4.2</v>
      </c>
      <c r="G332">
        <f>IFERROR(VLOOKUP($A332,'RAW DATA'!$A$1:$AI$332,18,FALSE),0)</f>
        <v>3.6</v>
      </c>
      <c r="H332" s="22">
        <f>IFERROR(VLOOKUP($A332,'RAW DATA'!$A$1:$AI$332,23,FALSE),0)</f>
        <v>69</v>
      </c>
      <c r="I332" s="22">
        <f t="shared" si="25"/>
        <v>255.65217391304347</v>
      </c>
      <c r="J332" s="22">
        <f>IFERROR(VLOOKUP($A332,'RAW DATA'!$A$1:$AI$332,24,FALSE),0)</f>
        <v>28.15063367157304</v>
      </c>
      <c r="K332">
        <f>IFERROR(VLOOKUP($A332,'RAW DATA'!$A$1:$AI$332,28,FALSE)*VLOOKUP($A332,'RAW DATA'!$A$1:$AI$332,29,FALSE)*VLOOKUP($A332,'RAW DATA'!$A$1:$AI$332,30,FALSE)/1000, PI()*(VLOOKUP($A332,'RAW DATA'!$A$1:$AI$332,31,FALSE)/2)^2*VLOOKUP($A332,'RAW DATA'!$A$1:$AI$332,29,FALSE)/1000)</f>
        <v>0</v>
      </c>
      <c r="L332" t="e">
        <f t="shared" si="22"/>
        <v>#DIV/0!</v>
      </c>
      <c r="M332" s="22" t="str">
        <f>VLOOKUP($A332,'RAW DATA'!$A$1:$AI$332,33,FALSE)</f>
        <v>x</v>
      </c>
      <c r="N332" s="22">
        <f>VLOOKUP($A332,'RAW DATA'!$A$1:$AI$332,34,FALSE)</f>
        <v>0</v>
      </c>
      <c r="O332" s="22" t="str">
        <f t="shared" si="23"/>
        <v/>
      </c>
      <c r="P332" s="22">
        <f t="shared" si="24"/>
        <v>0</v>
      </c>
    </row>
  </sheetData>
  <autoFilter ref="A1:P1" xr:uid="{00000000-0009-0000-0000-000002000000}">
    <sortState xmlns:xlrd2="http://schemas.microsoft.com/office/spreadsheetml/2017/richdata2" ref="A2:P332">
      <sortCondition ref="A1"/>
    </sortState>
  </autoFilter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"/>
  <sheetViews>
    <sheetView workbookViewId="0">
      <selection activeCell="E25" sqref="E25"/>
    </sheetView>
  </sheetViews>
  <sheetFormatPr defaultColWidth="11.42578125" defaultRowHeight="15" x14ac:dyDescent="0.25"/>
  <cols>
    <col min="1" max="1" width="12.140625" bestFit="1" customWidth="1"/>
  </cols>
  <sheetData>
    <row r="1" spans="1:34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0" t="s">
        <v>173</v>
      </c>
      <c r="V1" s="5" t="s">
        <v>20</v>
      </c>
      <c r="W1" s="5" t="s">
        <v>21</v>
      </c>
      <c r="X1" s="5" t="s">
        <v>22</v>
      </c>
      <c r="Y1" s="5" t="s">
        <v>23</v>
      </c>
      <c r="Z1" s="10" t="s">
        <v>174</v>
      </c>
      <c r="AA1" s="11" t="s">
        <v>24</v>
      </c>
      <c r="AB1" s="5" t="s">
        <v>25</v>
      </c>
      <c r="AC1" s="5" t="s">
        <v>26</v>
      </c>
      <c r="AD1" s="5" t="s">
        <v>27</v>
      </c>
      <c r="AE1" s="7" t="s">
        <v>28</v>
      </c>
      <c r="AF1" s="7" t="s">
        <v>29</v>
      </c>
      <c r="AG1" s="7" t="s">
        <v>30</v>
      </c>
      <c r="AH1" s="7" t="s">
        <v>31</v>
      </c>
    </row>
    <row r="2" spans="1:34" x14ac:dyDescent="0.25">
      <c r="A2" s="9" t="s">
        <v>184</v>
      </c>
      <c r="B2" s="2" t="s">
        <v>159</v>
      </c>
      <c r="C2" s="2"/>
      <c r="D2" s="2" t="s">
        <v>32</v>
      </c>
      <c r="E2" s="2" t="s">
        <v>160</v>
      </c>
      <c r="F2" s="2" t="s">
        <v>36</v>
      </c>
      <c r="G2" s="2" t="s">
        <v>161</v>
      </c>
      <c r="H2" s="2" t="s">
        <v>162</v>
      </c>
      <c r="I2" s="2" t="s">
        <v>36</v>
      </c>
      <c r="J2" s="2"/>
      <c r="K2" s="2">
        <v>2500</v>
      </c>
      <c r="L2" s="2">
        <v>80</v>
      </c>
      <c r="M2" s="8">
        <v>580</v>
      </c>
      <c r="N2" s="8">
        <v>245</v>
      </c>
      <c r="O2" s="2">
        <v>115</v>
      </c>
      <c r="P2" s="2">
        <v>4.2</v>
      </c>
      <c r="Q2" s="2">
        <v>3.81</v>
      </c>
      <c r="R2" s="2">
        <v>3</v>
      </c>
      <c r="S2" s="2">
        <f>0.2*O2</f>
        <v>23</v>
      </c>
      <c r="T2" s="2">
        <f>2*O2</f>
        <v>230</v>
      </c>
      <c r="U2" s="14"/>
      <c r="V2" s="2">
        <v>1788</v>
      </c>
      <c r="W2" s="2">
        <v>753</v>
      </c>
      <c r="X2" s="2">
        <f>1*O2</f>
        <v>115</v>
      </c>
      <c r="Y2" s="2">
        <f>0.2*O2</f>
        <v>23</v>
      </c>
      <c r="Z2" s="14"/>
      <c r="AA2" s="13">
        <v>220</v>
      </c>
      <c r="AB2" s="6">
        <v>33</v>
      </c>
      <c r="AC2" s="6">
        <v>102.5</v>
      </c>
      <c r="AD2" s="6" t="s">
        <v>33</v>
      </c>
      <c r="AE2" s="3">
        <v>2022</v>
      </c>
      <c r="AF2" s="3"/>
      <c r="AG2" s="3" t="s">
        <v>37</v>
      </c>
      <c r="AH2" s="3" t="s">
        <v>172</v>
      </c>
    </row>
    <row r="3" spans="1:34" x14ac:dyDescent="0.25">
      <c r="A3" s="9" t="s">
        <v>185</v>
      </c>
      <c r="B3" s="2" t="s">
        <v>159</v>
      </c>
      <c r="C3" s="2"/>
      <c r="D3" s="2" t="s">
        <v>32</v>
      </c>
      <c r="E3" s="2" t="s">
        <v>160</v>
      </c>
      <c r="F3" s="2" t="s">
        <v>36</v>
      </c>
      <c r="G3" s="2" t="s">
        <v>163</v>
      </c>
      <c r="H3" s="2" t="s">
        <v>162</v>
      </c>
      <c r="I3" s="2" t="s">
        <v>36</v>
      </c>
      <c r="J3" s="2"/>
      <c r="K3" s="2">
        <v>2500</v>
      </c>
      <c r="L3" s="2">
        <v>80</v>
      </c>
      <c r="M3" s="8">
        <v>591</v>
      </c>
      <c r="N3" s="8">
        <v>235</v>
      </c>
      <c r="O3" s="2">
        <v>225</v>
      </c>
      <c r="P3" s="2">
        <v>4.2</v>
      </c>
      <c r="Q3" s="2">
        <v>3.81</v>
      </c>
      <c r="R3" s="2">
        <v>3</v>
      </c>
      <c r="S3" s="2">
        <f>0.2*O3</f>
        <v>45</v>
      </c>
      <c r="T3" s="2">
        <f>2*O3</f>
        <v>450</v>
      </c>
      <c r="U3" s="14"/>
      <c r="V3" s="2">
        <v>3664</v>
      </c>
      <c r="W3" s="2">
        <v>1456</v>
      </c>
      <c r="X3" s="2">
        <f>1*O3</f>
        <v>225</v>
      </c>
      <c r="Y3" s="2">
        <f>0.2*O3</f>
        <v>45</v>
      </c>
      <c r="Z3" s="14"/>
      <c r="AA3" s="13">
        <v>574</v>
      </c>
      <c r="AB3" s="6">
        <v>21.5</v>
      </c>
      <c r="AC3" s="6">
        <v>118</v>
      </c>
      <c r="AD3" s="6" t="s">
        <v>33</v>
      </c>
      <c r="AE3" s="3">
        <v>2022</v>
      </c>
      <c r="AF3" s="3"/>
      <c r="AG3" s="3" t="s">
        <v>37</v>
      </c>
      <c r="AH3" s="3" t="s">
        <v>172</v>
      </c>
    </row>
    <row r="4" spans="1:34" x14ac:dyDescent="0.25">
      <c r="A4" s="9" t="s">
        <v>186</v>
      </c>
      <c r="B4" s="2" t="s">
        <v>159</v>
      </c>
      <c r="C4" s="2"/>
      <c r="D4" s="2" t="s">
        <v>32</v>
      </c>
      <c r="E4" s="2" t="s">
        <v>164</v>
      </c>
      <c r="F4" s="2" t="s">
        <v>36</v>
      </c>
      <c r="G4" s="2" t="s">
        <v>165</v>
      </c>
      <c r="H4" s="2" t="s">
        <v>162</v>
      </c>
      <c r="I4" s="2" t="s">
        <v>36</v>
      </c>
      <c r="J4" s="2"/>
      <c r="K4" s="2">
        <v>4000</v>
      </c>
      <c r="L4" s="2">
        <v>80</v>
      </c>
      <c r="M4" s="8">
        <v>570</v>
      </c>
      <c r="N4" s="8"/>
      <c r="O4" s="2">
        <v>90</v>
      </c>
      <c r="P4" s="2">
        <v>4.2</v>
      </c>
      <c r="Q4" s="2">
        <v>3.75</v>
      </c>
      <c r="R4" s="2">
        <v>3</v>
      </c>
      <c r="S4" s="2">
        <f>0.2*O4</f>
        <v>18</v>
      </c>
      <c r="T4" s="2">
        <f>2*O4</f>
        <v>180</v>
      </c>
      <c r="U4" s="14"/>
      <c r="V4" s="2"/>
      <c r="W4" s="2">
        <v>592</v>
      </c>
      <c r="X4" s="2">
        <f>1*O4</f>
        <v>90</v>
      </c>
      <c r="Y4" s="2">
        <f>0.2*O4</f>
        <v>18</v>
      </c>
      <c r="Z4" s="14"/>
      <c r="AA4" s="13">
        <v>148</v>
      </c>
      <c r="AB4" s="6">
        <v>39</v>
      </c>
      <c r="AC4" s="6">
        <v>102.5</v>
      </c>
      <c r="AD4" s="6" t="s">
        <v>33</v>
      </c>
      <c r="AE4" s="3">
        <v>2022</v>
      </c>
      <c r="AF4" s="3"/>
      <c r="AG4" s="3" t="s">
        <v>37</v>
      </c>
      <c r="AH4" s="3" t="s">
        <v>172</v>
      </c>
    </row>
    <row r="5" spans="1:34" x14ac:dyDescent="0.25">
      <c r="A5" s="9" t="s">
        <v>187</v>
      </c>
      <c r="B5" s="2" t="s">
        <v>159</v>
      </c>
      <c r="C5" s="2"/>
      <c r="D5" s="2" t="s">
        <v>32</v>
      </c>
      <c r="E5" s="2" t="s">
        <v>164</v>
      </c>
      <c r="F5" s="2" t="s">
        <v>36</v>
      </c>
      <c r="G5" s="2" t="s">
        <v>161</v>
      </c>
      <c r="H5" s="2" t="s">
        <v>162</v>
      </c>
      <c r="I5" s="2" t="s">
        <v>36</v>
      </c>
      <c r="J5" s="2"/>
      <c r="K5" s="2">
        <v>4000</v>
      </c>
      <c r="L5" s="2">
        <v>80</v>
      </c>
      <c r="M5" s="8"/>
      <c r="N5" s="8"/>
      <c r="O5" s="2">
        <v>225</v>
      </c>
      <c r="P5" s="2">
        <v>4.2</v>
      </c>
      <c r="Q5" s="2">
        <v>3.75</v>
      </c>
      <c r="R5" s="2">
        <v>3</v>
      </c>
      <c r="S5" s="2">
        <f>0.2*O5</f>
        <v>45</v>
      </c>
      <c r="T5" s="2">
        <f>2*O5</f>
        <v>450</v>
      </c>
      <c r="U5" s="14"/>
      <c r="V5" s="2"/>
      <c r="W5" s="2">
        <v>862</v>
      </c>
      <c r="X5" s="2">
        <f>1*O5</f>
        <v>225</v>
      </c>
      <c r="Y5" s="2">
        <f>0.2*O5</f>
        <v>45</v>
      </c>
      <c r="Z5" s="14"/>
      <c r="AA5" s="13">
        <v>148</v>
      </c>
      <c r="AB5" s="6">
        <v>52</v>
      </c>
      <c r="AC5" s="6">
        <v>112</v>
      </c>
      <c r="AD5" s="6" t="s">
        <v>33</v>
      </c>
      <c r="AE5" s="3">
        <v>2022</v>
      </c>
      <c r="AF5" s="3"/>
      <c r="AG5" s="3" t="s">
        <v>37</v>
      </c>
      <c r="AH5" s="3" t="s">
        <v>172</v>
      </c>
    </row>
    <row r="6" spans="1:34" x14ac:dyDescent="0.25">
      <c r="A6" s="9" t="s">
        <v>764</v>
      </c>
      <c r="B6" t="s">
        <v>275</v>
      </c>
      <c r="D6" s="2" t="s">
        <v>32</v>
      </c>
      <c r="E6" t="s">
        <v>433</v>
      </c>
      <c r="F6" t="s">
        <v>35</v>
      </c>
      <c r="G6" t="s">
        <v>762</v>
      </c>
      <c r="H6" t="s">
        <v>34</v>
      </c>
      <c r="I6" t="s">
        <v>36</v>
      </c>
      <c r="K6">
        <v>2000</v>
      </c>
      <c r="L6">
        <v>80</v>
      </c>
      <c r="N6">
        <v>265</v>
      </c>
      <c r="O6">
        <v>86</v>
      </c>
      <c r="P6">
        <v>4.2</v>
      </c>
      <c r="Q6">
        <v>3.6</v>
      </c>
      <c r="R6">
        <v>2.5</v>
      </c>
      <c r="S6">
        <v>25.8</v>
      </c>
      <c r="T6">
        <v>172</v>
      </c>
      <c r="U6">
        <v>0.3</v>
      </c>
      <c r="X6">
        <v>103.2</v>
      </c>
      <c r="Y6">
        <v>25.8</v>
      </c>
      <c r="Z6">
        <v>0.3</v>
      </c>
      <c r="AA6">
        <v>530</v>
      </c>
      <c r="AB6">
        <v>8.5</v>
      </c>
      <c r="AC6">
        <v>100</v>
      </c>
      <c r="AD6" t="s">
        <v>33</v>
      </c>
      <c r="AE6" s="22">
        <v>2022</v>
      </c>
      <c r="AG6" s="22" t="s">
        <v>37</v>
      </c>
      <c r="AH6" s="22" t="s">
        <v>763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2"/>
  <sheetViews>
    <sheetView topLeftCell="D1" workbookViewId="0">
      <selection activeCell="B2" sqref="B2"/>
    </sheetView>
  </sheetViews>
  <sheetFormatPr defaultColWidth="11.42578125" defaultRowHeight="15" x14ac:dyDescent="0.25"/>
  <cols>
    <col min="1" max="1" width="11.5703125" style="2" bestFit="1" customWidth="1"/>
    <col min="2" max="2" width="11.5703125" style="3" bestFit="1" customWidth="1"/>
    <col min="3" max="3" width="19.85546875" style="3" bestFit="1" customWidth="1"/>
    <col min="4" max="4" width="19.85546875" style="3" customWidth="1"/>
    <col min="5" max="5" width="17.5703125" style="3" customWidth="1"/>
    <col min="6" max="6" width="10.42578125" style="3" bestFit="1" customWidth="1"/>
    <col min="7" max="7" width="15" style="3" bestFit="1" customWidth="1"/>
    <col min="11" max="11" width="19.85546875" bestFit="1" customWidth="1"/>
  </cols>
  <sheetData>
    <row r="1" spans="1:14" x14ac:dyDescent="0.25">
      <c r="A1" s="5" t="s">
        <v>0</v>
      </c>
      <c r="B1" s="18" t="s">
        <v>818</v>
      </c>
      <c r="C1" s="5" t="s">
        <v>4</v>
      </c>
      <c r="D1" s="5" t="s">
        <v>3</v>
      </c>
      <c r="E1" s="7" t="s">
        <v>28</v>
      </c>
      <c r="F1" s="7" t="s">
        <v>29</v>
      </c>
      <c r="G1" s="7" t="s">
        <v>30</v>
      </c>
      <c r="K1" s="37" t="s">
        <v>729</v>
      </c>
      <c r="L1" s="37"/>
      <c r="M1" s="37"/>
      <c r="N1" s="37"/>
    </row>
    <row r="2" spans="1:14" x14ac:dyDescent="0.25">
      <c r="A2" s="2" t="s">
        <v>585</v>
      </c>
      <c r="B2" s="3" t="str">
        <f>VLOOKUP($A2,'RAW DATA'!$A$1:$AI$332,2,FALSE)</f>
        <v>ISI-001</v>
      </c>
      <c r="C2" s="3" t="str">
        <f>VLOOKUP($A2,'RAW DATA'!$A$1:$AI$332,5,FALSE)</f>
        <v>Nickel rich</v>
      </c>
      <c r="D2" s="3" t="str">
        <f>VLOOKUP($A2,'RAW DATA'!$A$1:$AI$332,6,FALSE)</f>
        <v>NMC</v>
      </c>
      <c r="E2" s="3">
        <f>VLOOKUP($A2,'RAW DATA'!$A$1:$AI$332,32,FALSE)</f>
        <v>2020</v>
      </c>
      <c r="F2" s="3" t="str">
        <f>VLOOKUP($A2,'RAW DATA'!$A$1:$AI$332,33,FALSE)</f>
        <v>x</v>
      </c>
      <c r="G2" s="3" t="str">
        <f>VLOOKUP($A2,'RAW DATA'!$A$1:$AI$332,34,FALSE)</f>
        <v>x</v>
      </c>
      <c r="K2">
        <v>2000</v>
      </c>
      <c r="L2">
        <f>COUNTIF(E:E,K2)</f>
        <v>0</v>
      </c>
      <c r="M2" s="35">
        <f>L2/L$25</f>
        <v>0</v>
      </c>
    </row>
    <row r="3" spans="1:14" x14ac:dyDescent="0.25">
      <c r="A3" s="2" t="s">
        <v>594</v>
      </c>
      <c r="B3" s="3" t="str">
        <f>VLOOKUP($A3,'RAW DATA'!$A$1:$AI$332,2,FALSE)</f>
        <v>ISI-002</v>
      </c>
      <c r="C3" s="3" t="str">
        <f>VLOOKUP($A3,'RAW DATA'!$A$1:$AI$332,5,FALSE)</f>
        <v>Nickel rich</v>
      </c>
      <c r="D3" s="3" t="str">
        <f>VLOOKUP($A3,'RAW DATA'!$A$1:$AI$332,6,FALSE)</f>
        <v>NMC</v>
      </c>
      <c r="E3" s="3">
        <f>VLOOKUP($A3,'RAW DATA'!$A$1:$AI$332,32,FALSE)</f>
        <v>2020</v>
      </c>
      <c r="F3" s="3" t="str">
        <f>VLOOKUP($A3,'RAW DATA'!$A$1:$AI$332,33,FALSE)</f>
        <v>x</v>
      </c>
      <c r="G3" s="3" t="str">
        <f>VLOOKUP($A3,'RAW DATA'!$A$1:$AI$332,34,FALSE)</f>
        <v>x</v>
      </c>
      <c r="K3">
        <v>2001</v>
      </c>
      <c r="L3">
        <f t="shared" ref="L3:L23" si="0">COUNTIF(E:E,K3)</f>
        <v>0</v>
      </c>
      <c r="M3" s="35">
        <f t="shared" ref="M3:M24" si="1">L3/L$25</f>
        <v>0</v>
      </c>
    </row>
    <row r="4" spans="1:14" x14ac:dyDescent="0.25">
      <c r="A4" s="2" t="s">
        <v>586</v>
      </c>
      <c r="B4" s="3" t="str">
        <f>VLOOKUP($A4,'RAW DATA'!$A$1:$AI$332,2,FALSE)</f>
        <v>ISI-010</v>
      </c>
      <c r="C4" s="3" t="str">
        <f>VLOOKUP($A4,'RAW DATA'!$A$1:$AI$332,5,FALSE)</f>
        <v>Nickel rich</v>
      </c>
      <c r="D4" s="3" t="str">
        <f>VLOOKUP($A4,'RAW DATA'!$A$1:$AI$332,6,FALSE)</f>
        <v>NMC</v>
      </c>
      <c r="E4" s="3">
        <f>VLOOKUP($A4,'RAW DATA'!$A$1:$AI$332,32,FALSE)</f>
        <v>2020</v>
      </c>
      <c r="F4" s="3" t="str">
        <f>VLOOKUP($A4,'RAW DATA'!$A$1:$AI$332,33,FALSE)</f>
        <v>x</v>
      </c>
      <c r="G4" s="3" t="str">
        <f>VLOOKUP($A4,'RAW DATA'!$A$1:$AI$332,34,FALSE)</f>
        <v>x</v>
      </c>
      <c r="K4">
        <v>2002</v>
      </c>
      <c r="L4">
        <f t="shared" si="0"/>
        <v>0</v>
      </c>
      <c r="M4" s="35">
        <f t="shared" si="1"/>
        <v>0</v>
      </c>
    </row>
    <row r="5" spans="1:14" x14ac:dyDescent="0.25">
      <c r="A5" s="2" t="s">
        <v>587</v>
      </c>
      <c r="B5" s="3" t="str">
        <f>VLOOKUP($A5,'RAW DATA'!$A$1:$AI$332,2,FALSE)</f>
        <v>ISI-011</v>
      </c>
      <c r="C5" s="3" t="str">
        <f>VLOOKUP($A5,'RAW DATA'!$A$1:$AI$332,5,FALSE)</f>
        <v>Nickel rich</v>
      </c>
      <c r="D5" s="3" t="str">
        <f>VLOOKUP($A5,'RAW DATA'!$A$1:$AI$332,6,FALSE)</f>
        <v>NMC</v>
      </c>
      <c r="E5" s="3">
        <f>VLOOKUP($A5,'RAW DATA'!$A$1:$AI$332,32,FALSE)</f>
        <v>2020</v>
      </c>
      <c r="F5" s="3" t="str">
        <f>VLOOKUP($A5,'RAW DATA'!$A$1:$AI$332,33,FALSE)</f>
        <v>x</v>
      </c>
      <c r="G5" s="3" t="str">
        <f>VLOOKUP($A5,'RAW DATA'!$A$1:$AI$332,34,FALSE)</f>
        <v>x</v>
      </c>
      <c r="K5">
        <v>2003</v>
      </c>
      <c r="L5">
        <f t="shared" si="0"/>
        <v>0</v>
      </c>
      <c r="M5" s="35">
        <f t="shared" si="1"/>
        <v>0</v>
      </c>
    </row>
    <row r="6" spans="1:14" x14ac:dyDescent="0.25">
      <c r="A6" s="2" t="s">
        <v>588</v>
      </c>
      <c r="B6" s="3" t="str">
        <f>VLOOKUP($A6,'RAW DATA'!$A$1:$AI$332,2,FALSE)</f>
        <v>ISI-012</v>
      </c>
      <c r="C6" s="3" t="str">
        <f>VLOOKUP($A6,'RAW DATA'!$A$1:$AI$332,5,FALSE)</f>
        <v>Nickel rich</v>
      </c>
      <c r="D6" s="3" t="str">
        <f>VLOOKUP($A6,'RAW DATA'!$A$1:$AI$332,6,FALSE)</f>
        <v>NMC</v>
      </c>
      <c r="E6" s="3">
        <f>VLOOKUP($A6,'RAW DATA'!$A$1:$AI$332,32,FALSE)</f>
        <v>2020</v>
      </c>
      <c r="F6" s="3" t="str">
        <f>VLOOKUP($A6,'RAW DATA'!$A$1:$AI$332,33,FALSE)</f>
        <v>x</v>
      </c>
      <c r="G6" s="3" t="str">
        <f>VLOOKUP($A6,'RAW DATA'!$A$1:$AI$332,34,FALSE)</f>
        <v>x</v>
      </c>
      <c r="K6">
        <v>2004</v>
      </c>
      <c r="L6">
        <f t="shared" si="0"/>
        <v>0</v>
      </c>
      <c r="M6" s="35">
        <f t="shared" si="1"/>
        <v>0</v>
      </c>
    </row>
    <row r="7" spans="1:14" x14ac:dyDescent="0.25">
      <c r="A7" s="2" t="s">
        <v>589</v>
      </c>
      <c r="B7" s="3" t="str">
        <f>VLOOKUP($A7,'RAW DATA'!$A$1:$AI$332,2,FALSE)</f>
        <v>ISI-013</v>
      </c>
      <c r="C7" s="3" t="str">
        <f>VLOOKUP($A7,'RAW DATA'!$A$1:$AI$332,5,FALSE)</f>
        <v>Nickel rich</v>
      </c>
      <c r="D7" s="3" t="str">
        <f>VLOOKUP($A7,'RAW DATA'!$A$1:$AI$332,6,FALSE)</f>
        <v>NMC</v>
      </c>
      <c r="E7" s="3">
        <f>VLOOKUP($A7,'RAW DATA'!$A$1:$AI$332,32,FALSE)</f>
        <v>2020</v>
      </c>
      <c r="F7" s="3" t="str">
        <f>VLOOKUP($A7,'RAW DATA'!$A$1:$AI$332,33,FALSE)</f>
        <v>x</v>
      </c>
      <c r="G7" s="3" t="str">
        <f>VLOOKUP($A7,'RAW DATA'!$A$1:$AI$332,34,FALSE)</f>
        <v>x</v>
      </c>
      <c r="K7">
        <v>2005</v>
      </c>
      <c r="L7">
        <f t="shared" si="0"/>
        <v>7</v>
      </c>
      <c r="M7" s="35">
        <f t="shared" si="1"/>
        <v>2.3255813953488372E-2</v>
      </c>
    </row>
    <row r="8" spans="1:14" x14ac:dyDescent="0.25">
      <c r="A8" s="2" t="s">
        <v>590</v>
      </c>
      <c r="B8" s="3" t="str">
        <f>VLOOKUP($A8,'RAW DATA'!$A$1:$AI$332,2,FALSE)</f>
        <v>ISI-014</v>
      </c>
      <c r="C8" s="3" t="str">
        <f>VLOOKUP($A8,'RAW DATA'!$A$1:$AI$332,5,FALSE)</f>
        <v>Nickel rich</v>
      </c>
      <c r="D8" s="3" t="str">
        <f>VLOOKUP($A8,'RAW DATA'!$A$1:$AI$332,6,FALSE)</f>
        <v>NMC</v>
      </c>
      <c r="E8" s="3">
        <f>VLOOKUP($A8,'RAW DATA'!$A$1:$AI$332,32,FALSE)</f>
        <v>2020</v>
      </c>
      <c r="F8" s="3" t="str">
        <f>VLOOKUP($A8,'RAW DATA'!$A$1:$AI$332,33,FALSE)</f>
        <v>x</v>
      </c>
      <c r="G8" s="3" t="str">
        <f>VLOOKUP($A8,'RAW DATA'!$A$1:$AI$332,34,FALSE)</f>
        <v>x</v>
      </c>
      <c r="K8">
        <v>2006</v>
      </c>
      <c r="L8">
        <f t="shared" si="0"/>
        <v>16</v>
      </c>
      <c r="M8" s="35">
        <f t="shared" si="1"/>
        <v>5.3156146179401995E-2</v>
      </c>
    </row>
    <row r="9" spans="1:14" x14ac:dyDescent="0.25">
      <c r="A9" s="2" t="s">
        <v>591</v>
      </c>
      <c r="B9" s="3" t="str">
        <f>VLOOKUP($A9,'RAW DATA'!$A$1:$AI$332,2,FALSE)</f>
        <v>ISI-015</v>
      </c>
      <c r="C9" s="3" t="str">
        <f>VLOOKUP($A9,'RAW DATA'!$A$1:$AI$332,5,FALSE)</f>
        <v>Nickel rich</v>
      </c>
      <c r="D9" s="3" t="str">
        <f>VLOOKUP($A9,'RAW DATA'!$A$1:$AI$332,6,FALSE)</f>
        <v>NMC</v>
      </c>
      <c r="E9" s="3">
        <f>VLOOKUP($A9,'RAW DATA'!$A$1:$AI$332,32,FALSE)</f>
        <v>2020</v>
      </c>
      <c r="F9" s="3" t="str">
        <f>VLOOKUP($A9,'RAW DATA'!$A$1:$AI$332,33,FALSE)</f>
        <v>x</v>
      </c>
      <c r="G9" s="3" t="str">
        <f>VLOOKUP($A9,'RAW DATA'!$A$1:$AI$332,34,FALSE)</f>
        <v>x</v>
      </c>
      <c r="K9">
        <v>2007</v>
      </c>
      <c r="L9">
        <f t="shared" si="0"/>
        <v>14</v>
      </c>
      <c r="M9" s="35">
        <f t="shared" si="1"/>
        <v>4.6511627906976744E-2</v>
      </c>
    </row>
    <row r="10" spans="1:14" x14ac:dyDescent="0.25">
      <c r="A10" s="2" t="s">
        <v>592</v>
      </c>
      <c r="B10" s="3" t="str">
        <f>VLOOKUP($A10,'RAW DATA'!$A$1:$AI$332,2,FALSE)</f>
        <v>ISI-016</v>
      </c>
      <c r="C10" s="3" t="str">
        <f>VLOOKUP($A10,'RAW DATA'!$A$1:$AI$332,5,FALSE)</f>
        <v>Nickel rich</v>
      </c>
      <c r="D10" s="3" t="str">
        <f>VLOOKUP($A10,'RAW DATA'!$A$1:$AI$332,6,FALSE)</f>
        <v>NMC</v>
      </c>
      <c r="E10" s="3">
        <f>VLOOKUP($A10,'RAW DATA'!$A$1:$AI$332,32,FALSE)</f>
        <v>2020</v>
      </c>
      <c r="F10" s="3" t="str">
        <f>VLOOKUP($A10,'RAW DATA'!$A$1:$AI$332,33,FALSE)</f>
        <v>x</v>
      </c>
      <c r="G10" s="3" t="str">
        <f>VLOOKUP($A10,'RAW DATA'!$A$1:$AI$332,34,FALSE)</f>
        <v>x</v>
      </c>
      <c r="K10">
        <v>2008</v>
      </c>
      <c r="L10">
        <f t="shared" si="0"/>
        <v>13</v>
      </c>
      <c r="M10" s="35">
        <f t="shared" si="1"/>
        <v>4.3189368770764118E-2</v>
      </c>
    </row>
    <row r="11" spans="1:14" x14ac:dyDescent="0.25">
      <c r="A11" s="2" t="s">
        <v>593</v>
      </c>
      <c r="B11" s="3" t="str">
        <f>VLOOKUP($A11,'RAW DATA'!$A$1:$AI$332,2,FALSE)</f>
        <v>ISI-017</v>
      </c>
      <c r="C11" s="3" t="str">
        <f>VLOOKUP($A11,'RAW DATA'!$A$1:$AI$332,5,FALSE)</f>
        <v>Nickel rich</v>
      </c>
      <c r="D11" s="3" t="str">
        <f>VLOOKUP($A11,'RAW DATA'!$A$1:$AI$332,6,FALSE)</f>
        <v>NMC</v>
      </c>
      <c r="E11" s="3">
        <f>VLOOKUP($A11,'RAW DATA'!$A$1:$AI$332,32,FALSE)</f>
        <v>2020</v>
      </c>
      <c r="F11" s="3" t="str">
        <f>VLOOKUP($A11,'RAW DATA'!$A$1:$AI$332,33,FALSE)</f>
        <v>x</v>
      </c>
      <c r="G11" s="3" t="str">
        <f>VLOOKUP($A11,'RAW DATA'!$A$1:$AI$332,34,FALSE)</f>
        <v>x</v>
      </c>
      <c r="K11">
        <v>2009</v>
      </c>
      <c r="L11">
        <f t="shared" si="0"/>
        <v>5</v>
      </c>
      <c r="M11" s="35">
        <f t="shared" si="1"/>
        <v>1.6611295681063124E-2</v>
      </c>
    </row>
    <row r="12" spans="1:14" x14ac:dyDescent="0.25">
      <c r="A12" s="2" t="s">
        <v>466</v>
      </c>
      <c r="B12" s="3" t="str">
        <f>VLOOKUP($A12,'RAW DATA'!$A$1:$AI$332,2,FALSE)</f>
        <v>ISI-018</v>
      </c>
      <c r="C12" s="3" t="str">
        <f>VLOOKUP($A12,'RAW DATA'!$A$1:$AI$332,5,FALSE)</f>
        <v>Lithium Iron Phosphate</v>
      </c>
      <c r="D12" s="3" t="str">
        <f>VLOOKUP($A12,'RAW DATA'!$A$1:$AI$332,6,FALSE)</f>
        <v>LFP</v>
      </c>
      <c r="E12" s="3">
        <f>VLOOKUP($A12,'RAW DATA'!$A$1:$AI$332,32,FALSE)</f>
        <v>0</v>
      </c>
      <c r="F12" s="3" t="str">
        <f>VLOOKUP($A12,'RAW DATA'!$A$1:$AI$332,33,FALSE)</f>
        <v>x</v>
      </c>
      <c r="G12" s="3">
        <f>VLOOKUP($A12,'RAW DATA'!$A$1:$AI$332,34,FALSE)</f>
        <v>0</v>
      </c>
      <c r="K12">
        <v>2010</v>
      </c>
      <c r="L12">
        <f t="shared" si="0"/>
        <v>2</v>
      </c>
      <c r="M12" s="35">
        <f t="shared" si="1"/>
        <v>6.6445182724252493E-3</v>
      </c>
    </row>
    <row r="13" spans="1:14" x14ac:dyDescent="0.25">
      <c r="A13" s="2" t="s">
        <v>467</v>
      </c>
      <c r="B13" s="3" t="str">
        <f>VLOOKUP($A13,'RAW DATA'!$A$1:$AI$332,2,FALSE)</f>
        <v>ISI-019</v>
      </c>
      <c r="C13" s="3" t="str">
        <f>VLOOKUP($A13,'RAW DATA'!$A$1:$AI$332,5,FALSE)</f>
        <v>Lithium Iron Phosphate</v>
      </c>
      <c r="D13" s="3" t="str">
        <f>VLOOKUP($A13,'RAW DATA'!$A$1:$AI$332,6,FALSE)</f>
        <v>LFP</v>
      </c>
      <c r="E13" s="3">
        <f>VLOOKUP($A13,'RAW DATA'!$A$1:$AI$332,32,FALSE)</f>
        <v>0</v>
      </c>
      <c r="F13" s="3" t="str">
        <f>VLOOKUP($A13,'RAW DATA'!$A$1:$AI$332,33,FALSE)</f>
        <v>x</v>
      </c>
      <c r="G13" s="3">
        <f>VLOOKUP($A13,'RAW DATA'!$A$1:$AI$332,34,FALSE)</f>
        <v>0</v>
      </c>
      <c r="K13">
        <v>2011</v>
      </c>
      <c r="L13">
        <f t="shared" si="0"/>
        <v>3</v>
      </c>
      <c r="M13" s="35">
        <f t="shared" si="1"/>
        <v>9.9667774086378731E-3</v>
      </c>
    </row>
    <row r="14" spans="1:14" x14ac:dyDescent="0.25">
      <c r="A14" s="2" t="s">
        <v>468</v>
      </c>
      <c r="B14" s="3" t="str">
        <f>VLOOKUP($A14,'RAW DATA'!$A$1:$AI$332,2,FALSE)</f>
        <v>ISI-020</v>
      </c>
      <c r="C14" s="3" t="str">
        <f>VLOOKUP($A14,'RAW DATA'!$A$1:$AI$332,5,FALSE)</f>
        <v>Lithium Iron Phosphate</v>
      </c>
      <c r="D14" s="3" t="str">
        <f>VLOOKUP($A14,'RAW DATA'!$A$1:$AI$332,6,FALSE)</f>
        <v>LFP</v>
      </c>
      <c r="E14" s="3">
        <f>VLOOKUP($A14,'RAW DATA'!$A$1:$AI$332,32,FALSE)</f>
        <v>0</v>
      </c>
      <c r="F14" s="3" t="str">
        <f>VLOOKUP($A14,'RAW DATA'!$A$1:$AI$332,33,FALSE)</f>
        <v>x</v>
      </c>
      <c r="G14" s="3">
        <f>VLOOKUP($A14,'RAW DATA'!$A$1:$AI$332,34,FALSE)</f>
        <v>0</v>
      </c>
      <c r="K14">
        <v>2012</v>
      </c>
      <c r="L14">
        <f t="shared" si="0"/>
        <v>3</v>
      </c>
      <c r="M14" s="35">
        <f t="shared" si="1"/>
        <v>9.9667774086378731E-3</v>
      </c>
    </row>
    <row r="15" spans="1:14" x14ac:dyDescent="0.25">
      <c r="A15" s="2" t="s">
        <v>469</v>
      </c>
      <c r="B15" s="3" t="str">
        <f>VLOOKUP($A15,'RAW DATA'!$A$1:$AI$332,2,FALSE)</f>
        <v>ISI-021</v>
      </c>
      <c r="C15" s="3" t="str">
        <f>VLOOKUP($A15,'RAW DATA'!$A$1:$AI$332,5,FALSE)</f>
        <v>Lithium Iron Phosphate</v>
      </c>
      <c r="D15" s="3" t="str">
        <f>VLOOKUP($A15,'RAW DATA'!$A$1:$AI$332,6,FALSE)</f>
        <v>LFP</v>
      </c>
      <c r="E15" s="3">
        <f>VLOOKUP($A15,'RAW DATA'!$A$1:$AI$332,32,FALSE)</f>
        <v>2016</v>
      </c>
      <c r="F15" s="3">
        <f>VLOOKUP($A15,'RAW DATA'!$A$1:$AI$332,33,FALSE)</f>
        <v>0</v>
      </c>
      <c r="G15" s="3">
        <f>VLOOKUP($A15,'RAW DATA'!$A$1:$AI$332,34,FALSE)</f>
        <v>0</v>
      </c>
      <c r="K15">
        <v>2013</v>
      </c>
      <c r="L15">
        <f t="shared" si="0"/>
        <v>1</v>
      </c>
      <c r="M15" s="35">
        <f t="shared" si="1"/>
        <v>3.3222591362126247E-3</v>
      </c>
    </row>
    <row r="16" spans="1:14" x14ac:dyDescent="0.25">
      <c r="A16" s="2" t="s">
        <v>470</v>
      </c>
      <c r="B16" s="3" t="str">
        <f>VLOOKUP($A16,'RAW DATA'!$A$1:$AI$332,2,FALSE)</f>
        <v>ISI-022</v>
      </c>
      <c r="C16" s="3" t="str">
        <f>VLOOKUP($A16,'RAW DATA'!$A$1:$AI$332,5,FALSE)</f>
        <v>Lithium Iron Phosphate</v>
      </c>
      <c r="D16" s="3" t="str">
        <f>VLOOKUP($A16,'RAW DATA'!$A$1:$AI$332,6,FALSE)</f>
        <v>LFP</v>
      </c>
      <c r="E16" s="3">
        <f>VLOOKUP($A16,'RAW DATA'!$A$1:$AI$332,32,FALSE)</f>
        <v>2018</v>
      </c>
      <c r="F16" s="3" t="str">
        <f>VLOOKUP($A16,'RAW DATA'!$A$1:$AI$332,33,FALSE)</f>
        <v>x</v>
      </c>
      <c r="G16" s="3">
        <f>VLOOKUP($A16,'RAW DATA'!$A$1:$AI$332,34,FALSE)</f>
        <v>0</v>
      </c>
      <c r="K16">
        <v>2014</v>
      </c>
      <c r="L16">
        <f t="shared" si="0"/>
        <v>4</v>
      </c>
      <c r="M16" s="35">
        <f t="shared" si="1"/>
        <v>1.3289036544850499E-2</v>
      </c>
    </row>
    <row r="17" spans="1:14" x14ac:dyDescent="0.25">
      <c r="A17" s="2" t="s">
        <v>471</v>
      </c>
      <c r="B17" s="3" t="str">
        <f>VLOOKUP($A17,'RAW DATA'!$A$1:$AI$332,2,FALSE)</f>
        <v>ISI-023</v>
      </c>
      <c r="C17" s="3" t="str">
        <f>VLOOKUP($A17,'RAW DATA'!$A$1:$AI$332,5,FALSE)</f>
        <v>Lithium Iron Phosphate</v>
      </c>
      <c r="D17" s="3" t="str">
        <f>VLOOKUP($A17,'RAW DATA'!$A$1:$AI$332,6,FALSE)</f>
        <v>LFP</v>
      </c>
      <c r="E17" s="3">
        <f>VLOOKUP($A17,'RAW DATA'!$A$1:$AI$332,32,FALSE)</f>
        <v>0</v>
      </c>
      <c r="F17" s="3" t="str">
        <f>VLOOKUP($A17,'RAW DATA'!$A$1:$AI$332,33,FALSE)</f>
        <v>x</v>
      </c>
      <c r="G17" s="3">
        <f>VLOOKUP($A17,'RAW DATA'!$A$1:$AI$332,34,FALSE)</f>
        <v>0</v>
      </c>
      <c r="K17">
        <v>2015</v>
      </c>
      <c r="L17">
        <f t="shared" si="0"/>
        <v>15</v>
      </c>
      <c r="M17" s="35">
        <f t="shared" si="1"/>
        <v>4.9833887043189369E-2</v>
      </c>
    </row>
    <row r="18" spans="1:14" x14ac:dyDescent="0.25">
      <c r="A18" s="2" t="s">
        <v>477</v>
      </c>
      <c r="B18" s="3" t="str">
        <f>VLOOKUP($A18,'RAW DATA'!$A$1:$AI$332,2,FALSE)</f>
        <v>ISI-024</v>
      </c>
      <c r="C18" s="3" t="str">
        <f>VLOOKUP($A18,'RAW DATA'!$A$1:$AI$332,5,FALSE)</f>
        <v>Lithium Iron Phosphate</v>
      </c>
      <c r="D18" s="3" t="str">
        <f>VLOOKUP($A18,'RAW DATA'!$A$1:$AI$332,6,FALSE)</f>
        <v>LFP</v>
      </c>
      <c r="E18" s="3">
        <f>VLOOKUP($A18,'RAW DATA'!$A$1:$AI$332,32,FALSE)</f>
        <v>0</v>
      </c>
      <c r="F18" s="3" t="str">
        <f>VLOOKUP($A18,'RAW DATA'!$A$1:$AI$332,33,FALSE)</f>
        <v>x</v>
      </c>
      <c r="G18" s="3">
        <f>VLOOKUP($A18,'RAW DATA'!$A$1:$AI$332,34,FALSE)</f>
        <v>0</v>
      </c>
      <c r="K18">
        <v>2016</v>
      </c>
      <c r="L18">
        <f t="shared" si="0"/>
        <v>10</v>
      </c>
      <c r="M18" s="35">
        <f t="shared" si="1"/>
        <v>3.3222591362126248E-2</v>
      </c>
    </row>
    <row r="19" spans="1:14" x14ac:dyDescent="0.25">
      <c r="A19" s="2" t="s">
        <v>496</v>
      </c>
      <c r="B19" s="3" t="str">
        <f>VLOOKUP($A19,'RAW DATA'!$A$1:$AI$332,2,FALSE)</f>
        <v>ISI-025</v>
      </c>
      <c r="C19" s="3" t="str">
        <f>VLOOKUP($A19,'RAW DATA'!$A$1:$AI$332,5,FALSE)</f>
        <v>Lithium Iron Phosphate</v>
      </c>
      <c r="D19" s="3" t="str">
        <f>VLOOKUP($A19,'RAW DATA'!$A$1:$AI$332,6,FALSE)</f>
        <v>LFP</v>
      </c>
      <c r="E19" s="3">
        <f>VLOOKUP($A19,'RAW DATA'!$A$1:$AI$332,32,FALSE)</f>
        <v>2019</v>
      </c>
      <c r="F19" s="3" t="str">
        <f>VLOOKUP($A19,'RAW DATA'!$A$1:$AI$332,33,FALSE)</f>
        <v>x</v>
      </c>
      <c r="G19" s="3">
        <f>VLOOKUP($A19,'RAW DATA'!$A$1:$AI$332,34,FALSE)</f>
        <v>0</v>
      </c>
      <c r="K19">
        <v>2017</v>
      </c>
      <c r="L19">
        <f t="shared" si="0"/>
        <v>17</v>
      </c>
      <c r="M19" s="35">
        <f t="shared" si="1"/>
        <v>5.647840531561462E-2</v>
      </c>
    </row>
    <row r="20" spans="1:14" x14ac:dyDescent="0.25">
      <c r="A20" s="2" t="s">
        <v>545</v>
      </c>
      <c r="B20" s="3" t="str">
        <f>VLOOKUP($A20,'RAW DATA'!$A$1:$AI$332,2,FALSE)</f>
        <v>ISI-026</v>
      </c>
      <c r="C20" s="3" t="str">
        <f>VLOOKUP($A20,'RAW DATA'!$A$1:$AI$332,5,FALSE)</f>
        <v>Lithium Iron Phosphate</v>
      </c>
      <c r="D20" s="3" t="str">
        <f>VLOOKUP($A20,'RAW DATA'!$A$1:$AI$332,6,FALSE)</f>
        <v>LFP</v>
      </c>
      <c r="E20" s="3">
        <f>VLOOKUP($A20,'RAW DATA'!$A$1:$AI$332,32,FALSE)</f>
        <v>2019</v>
      </c>
      <c r="F20" s="3" t="str">
        <f>VLOOKUP($A20,'RAW DATA'!$A$1:$AI$332,33,FALSE)</f>
        <v>x</v>
      </c>
      <c r="G20" s="3">
        <f>VLOOKUP($A20,'RAW DATA'!$A$1:$AI$332,34,FALSE)</f>
        <v>0</v>
      </c>
      <c r="K20">
        <v>2018</v>
      </c>
      <c r="L20">
        <f t="shared" si="0"/>
        <v>20</v>
      </c>
      <c r="M20" s="35">
        <f t="shared" si="1"/>
        <v>6.6445182724252497E-2</v>
      </c>
    </row>
    <row r="21" spans="1:14" x14ac:dyDescent="0.25">
      <c r="A21" s="2" t="s">
        <v>547</v>
      </c>
      <c r="B21" s="3" t="str">
        <f>VLOOKUP($A21,'RAW DATA'!$A$1:$AI$332,2,FALSE)</f>
        <v>ISI-027</v>
      </c>
      <c r="C21" s="3" t="str">
        <f>VLOOKUP($A21,'RAW DATA'!$A$1:$AI$332,5,FALSE)</f>
        <v>Lithium Iron Phosphate</v>
      </c>
      <c r="D21" s="3" t="str">
        <f>VLOOKUP($A21,'RAW DATA'!$A$1:$AI$332,6,FALSE)</f>
        <v>LFP</v>
      </c>
      <c r="E21" s="3">
        <f>VLOOKUP($A21,'RAW DATA'!$A$1:$AI$332,32,FALSE)</f>
        <v>2020</v>
      </c>
      <c r="F21" s="3" t="str">
        <f>VLOOKUP($A21,'RAW DATA'!$A$1:$AI$332,33,FALSE)</f>
        <v>x</v>
      </c>
      <c r="G21" s="3">
        <f>VLOOKUP($A21,'RAW DATA'!$A$1:$AI$332,34,FALSE)</f>
        <v>0</v>
      </c>
      <c r="K21">
        <v>2019</v>
      </c>
      <c r="L21">
        <f t="shared" si="0"/>
        <v>27</v>
      </c>
      <c r="M21" s="35">
        <f t="shared" si="1"/>
        <v>8.9700996677740868E-2</v>
      </c>
    </row>
    <row r="22" spans="1:14" x14ac:dyDescent="0.25">
      <c r="A22" s="2" t="s">
        <v>577</v>
      </c>
      <c r="B22" s="3" t="str">
        <f>VLOOKUP($A22,'RAW DATA'!$A$1:$AI$332,2,FALSE)</f>
        <v>ISI-028</v>
      </c>
      <c r="C22" s="3" t="str">
        <f>VLOOKUP($A22,'RAW DATA'!$A$1:$AI$332,5,FALSE)</f>
        <v>Lithium Iron Phosphate</v>
      </c>
      <c r="D22" s="3" t="str">
        <f>VLOOKUP($A22,'RAW DATA'!$A$1:$AI$332,6,FALSE)</f>
        <v>LFP</v>
      </c>
      <c r="E22" s="3">
        <f>VLOOKUP($A22,'RAW DATA'!$A$1:$AI$332,32,FALSE)</f>
        <v>0</v>
      </c>
      <c r="F22" s="3" t="str">
        <f>VLOOKUP($A22,'RAW DATA'!$A$1:$AI$332,33,FALSE)</f>
        <v>x</v>
      </c>
      <c r="G22" s="3">
        <f>VLOOKUP($A22,'RAW DATA'!$A$1:$AI$332,34,FALSE)</f>
        <v>0</v>
      </c>
      <c r="K22">
        <v>2020</v>
      </c>
      <c r="L22">
        <f t="shared" si="0"/>
        <v>28</v>
      </c>
      <c r="M22" s="35">
        <f t="shared" si="1"/>
        <v>9.3023255813953487E-2</v>
      </c>
    </row>
    <row r="23" spans="1:14" x14ac:dyDescent="0.25">
      <c r="A23" s="2" t="s">
        <v>552</v>
      </c>
      <c r="B23" s="3" t="str">
        <f>VLOOKUP($A23,'RAW DATA'!$A$1:$AI$332,2,FALSE)</f>
        <v>ISI-029</v>
      </c>
      <c r="C23" s="3" t="str">
        <f>VLOOKUP($A23,'RAW DATA'!$A$1:$AI$332,5,FALSE)</f>
        <v>Lithium Iron Phosphate</v>
      </c>
      <c r="D23" s="3" t="str">
        <f>VLOOKUP($A23,'RAW DATA'!$A$1:$AI$332,6,FALSE)</f>
        <v>LFP</v>
      </c>
      <c r="E23" s="3">
        <f>VLOOKUP($A23,'RAW DATA'!$A$1:$AI$332,32,FALSE)</f>
        <v>0</v>
      </c>
      <c r="F23" s="3" t="str">
        <f>VLOOKUP($A23,'RAW DATA'!$A$1:$AI$332,33,FALSE)</f>
        <v>x</v>
      </c>
      <c r="G23" s="3">
        <f>VLOOKUP($A23,'RAW DATA'!$A$1:$AI$332,34,FALSE)</f>
        <v>0</v>
      </c>
      <c r="K23">
        <v>2021</v>
      </c>
      <c r="L23">
        <f t="shared" si="0"/>
        <v>4</v>
      </c>
      <c r="M23" s="35">
        <f t="shared" si="1"/>
        <v>1.3289036544850499E-2</v>
      </c>
    </row>
    <row r="24" spans="1:14" x14ac:dyDescent="0.25">
      <c r="A24" s="2" t="s">
        <v>595</v>
      </c>
      <c r="B24" s="3" t="str">
        <f>VLOOKUP($A24,'RAW DATA'!$A$1:$AI$332,2,FALSE)</f>
        <v>ISI-03</v>
      </c>
      <c r="C24" s="3" t="str">
        <f>VLOOKUP($A24,'RAW DATA'!$A$1:$AI$332,5,FALSE)</f>
        <v>Nickel rich</v>
      </c>
      <c r="D24" s="3" t="str">
        <f>VLOOKUP($A24,'RAW DATA'!$A$1:$AI$332,6,FALSE)</f>
        <v>NMC</v>
      </c>
      <c r="E24" s="3">
        <f>VLOOKUP($A24,'RAW DATA'!$A$1:$AI$332,32,FALSE)</f>
        <v>2020</v>
      </c>
      <c r="F24" s="3" t="str">
        <f>VLOOKUP($A24,'RAW DATA'!$A$1:$AI$332,33,FALSE)</f>
        <v>x</v>
      </c>
      <c r="G24" s="3" t="str">
        <f>VLOOKUP($A24,'RAW DATA'!$A$1:$AI$332,34,FALSE)</f>
        <v>x</v>
      </c>
      <c r="K24" s="23" t="s">
        <v>432</v>
      </c>
      <c r="L24" s="23">
        <f>L25-SUM(L2:L23)</f>
        <v>112</v>
      </c>
      <c r="M24" s="35">
        <f t="shared" si="1"/>
        <v>0.37209302325581395</v>
      </c>
    </row>
    <row r="25" spans="1:14" x14ac:dyDescent="0.25">
      <c r="A25" s="2" t="s">
        <v>560</v>
      </c>
      <c r="B25" s="3" t="str">
        <f>VLOOKUP($A25,'RAW DATA'!$A$1:$AI$332,2,FALSE)</f>
        <v>ISI-030</v>
      </c>
      <c r="C25" s="3" t="str">
        <f>VLOOKUP($A25,'RAW DATA'!$A$1:$AI$332,5,FALSE)</f>
        <v>Lithium Iron Phosphate</v>
      </c>
      <c r="D25" s="3" t="str">
        <f>VLOOKUP($A25,'RAW DATA'!$A$1:$AI$332,6,FALSE)</f>
        <v>LFP</v>
      </c>
      <c r="E25" s="3">
        <f>VLOOKUP($A25,'RAW DATA'!$A$1:$AI$332,32,FALSE)</f>
        <v>2019</v>
      </c>
      <c r="F25" s="3" t="str">
        <f>VLOOKUP($A25,'RAW DATA'!$A$1:$AI$332,33,FALSE)</f>
        <v>x</v>
      </c>
      <c r="G25" s="3">
        <f>VLOOKUP($A25,'RAW DATA'!$A$1:$AI$332,34,FALSE)</f>
        <v>0</v>
      </c>
      <c r="K25" s="23" t="s">
        <v>431</v>
      </c>
      <c r="L25" s="23">
        <f>COUNTA(A:A)-1</f>
        <v>301</v>
      </c>
      <c r="M25" s="35"/>
    </row>
    <row r="26" spans="1:14" x14ac:dyDescent="0.25">
      <c r="A26" s="2" t="s">
        <v>578</v>
      </c>
      <c r="B26" s="3" t="str">
        <f>VLOOKUP($A26,'RAW DATA'!$A$1:$AI$332,2,FALSE)</f>
        <v>ISI-031</v>
      </c>
      <c r="C26" s="3" t="str">
        <f>VLOOKUP($A26,'RAW DATA'!$A$1:$AI$332,5,FALSE)</f>
        <v>Lithium Iron Phosphate</v>
      </c>
      <c r="D26" s="3" t="str">
        <f>VLOOKUP($A26,'RAW DATA'!$A$1:$AI$332,6,FALSE)</f>
        <v>LFP</v>
      </c>
      <c r="E26" s="3">
        <f>VLOOKUP($A26,'RAW DATA'!$A$1:$AI$332,32,FALSE)</f>
        <v>2018</v>
      </c>
      <c r="F26" s="3" t="str">
        <f>VLOOKUP($A26,'RAW DATA'!$A$1:$AI$332,33,FALSE)</f>
        <v>x</v>
      </c>
      <c r="G26" s="3">
        <f>VLOOKUP($A26,'RAW DATA'!$A$1:$AI$332,34,FALSE)</f>
        <v>0</v>
      </c>
    </row>
    <row r="27" spans="1:14" x14ac:dyDescent="0.25">
      <c r="A27" s="2" t="s">
        <v>579</v>
      </c>
      <c r="B27" s="3" t="str">
        <f>VLOOKUP($A27,'RAW DATA'!$A$1:$AI$332,2,FALSE)</f>
        <v>ISI-032</v>
      </c>
      <c r="C27" s="3" t="str">
        <f>VLOOKUP($A27,'RAW DATA'!$A$1:$AI$332,5,FALSE)</f>
        <v>Lithium Iron Phosphate</v>
      </c>
      <c r="D27" s="3" t="str">
        <f>VLOOKUP($A27,'RAW DATA'!$A$1:$AI$332,6,FALSE)</f>
        <v>LFP</v>
      </c>
      <c r="E27" s="3">
        <f>VLOOKUP($A27,'RAW DATA'!$A$1:$AI$332,32,FALSE)</f>
        <v>2019</v>
      </c>
      <c r="F27" s="3" t="str">
        <f>VLOOKUP($A27,'RAW DATA'!$A$1:$AI$332,33,FALSE)</f>
        <v>x</v>
      </c>
      <c r="G27" s="3">
        <f>VLOOKUP($A27,'RAW DATA'!$A$1:$AI$332,34,FALSE)</f>
        <v>0</v>
      </c>
    </row>
    <row r="28" spans="1:14" x14ac:dyDescent="0.25">
      <c r="A28" s="2" t="s">
        <v>549</v>
      </c>
      <c r="B28" s="3" t="str">
        <f>VLOOKUP($A28,'RAW DATA'!$A$1:$AI$332,2,FALSE)</f>
        <v>ISI-033</v>
      </c>
      <c r="C28" s="3" t="str">
        <f>VLOOKUP($A28,'RAW DATA'!$A$1:$AI$332,5,FALSE)</f>
        <v>Lithium Iron Phosphate</v>
      </c>
      <c r="D28" s="3" t="str">
        <f>VLOOKUP($A28,'RAW DATA'!$A$1:$AI$332,6,FALSE)</f>
        <v>LFP</v>
      </c>
      <c r="E28" s="3">
        <f>VLOOKUP($A28,'RAW DATA'!$A$1:$AI$332,32,FALSE)</f>
        <v>2019</v>
      </c>
      <c r="F28" s="3" t="str">
        <f>VLOOKUP($A28,'RAW DATA'!$A$1:$AI$332,33,FALSE)</f>
        <v>x</v>
      </c>
      <c r="G28" s="3">
        <f>VLOOKUP($A28,'RAW DATA'!$A$1:$AI$332,34,FALSE)</f>
        <v>0</v>
      </c>
      <c r="K28" s="37" t="s">
        <v>730</v>
      </c>
      <c r="L28" s="37"/>
      <c r="M28" s="37"/>
      <c r="N28" s="37"/>
    </row>
    <row r="29" spans="1:14" x14ac:dyDescent="0.25">
      <c r="A29" s="2" t="s">
        <v>550</v>
      </c>
      <c r="B29" s="3" t="str">
        <f>VLOOKUP($A29,'RAW DATA'!$A$1:$AI$332,2,FALSE)</f>
        <v>ISI-034</v>
      </c>
      <c r="C29" s="3" t="str">
        <f>VLOOKUP($A29,'RAW DATA'!$A$1:$AI$332,5,FALSE)</f>
        <v>Lithium Iron Phosphate</v>
      </c>
      <c r="D29" s="3" t="str">
        <f>VLOOKUP($A29,'RAW DATA'!$A$1:$AI$332,6,FALSE)</f>
        <v>LFP</v>
      </c>
      <c r="E29" s="3">
        <f>VLOOKUP($A29,'RAW DATA'!$A$1:$AI$332,32,FALSE)</f>
        <v>2021</v>
      </c>
      <c r="F29" s="3" t="str">
        <f>VLOOKUP($A29,'RAW DATA'!$A$1:$AI$332,33,FALSE)</f>
        <v>x</v>
      </c>
      <c r="G29" s="3">
        <f>VLOOKUP($A29,'RAW DATA'!$A$1:$AI$332,34,FALSE)</f>
        <v>0</v>
      </c>
    </row>
    <row r="30" spans="1:14" x14ac:dyDescent="0.25">
      <c r="A30" s="2" t="s">
        <v>627</v>
      </c>
      <c r="B30" s="3" t="str">
        <f>VLOOKUP($A30,'RAW DATA'!$A$1:$AI$332,2,FALSE)</f>
        <v>ISI-035</v>
      </c>
      <c r="C30" s="3" t="str">
        <f>VLOOKUP($A30,'RAW DATA'!$A$1:$AI$332,5,FALSE)</f>
        <v>Lithium Iron Phosphate</v>
      </c>
      <c r="D30" s="3" t="str">
        <f>VLOOKUP($A30,'RAW DATA'!$A$1:$AI$332,6,FALSE)</f>
        <v>LFP</v>
      </c>
      <c r="E30" s="3">
        <f>VLOOKUP($A30,'RAW DATA'!$A$1:$AI$332,32,FALSE)</f>
        <v>2017</v>
      </c>
      <c r="F30" s="3" t="str">
        <f>VLOOKUP($A30,'RAW DATA'!$A$1:$AI$332,33,FALSE)</f>
        <v>x</v>
      </c>
      <c r="G30" s="3">
        <f>VLOOKUP($A30,'RAW DATA'!$A$1:$AI$332,34,FALSE)</f>
        <v>0</v>
      </c>
      <c r="K30" t="s">
        <v>4</v>
      </c>
      <c r="L30" t="s">
        <v>847</v>
      </c>
      <c r="M30" t="s">
        <v>728</v>
      </c>
    </row>
    <row r="31" spans="1:14" x14ac:dyDescent="0.25">
      <c r="A31" s="2" t="s">
        <v>628</v>
      </c>
      <c r="B31" s="3" t="str">
        <f>VLOOKUP($A31,'RAW DATA'!$A$1:$AI$332,2,FALSE)</f>
        <v>ISI-036</v>
      </c>
      <c r="C31" s="3" t="str">
        <f>VLOOKUP($A31,'RAW DATA'!$A$1:$AI$332,5,FALSE)</f>
        <v>Lithium Iron Phosphate</v>
      </c>
      <c r="D31" s="3" t="str">
        <f>VLOOKUP($A31,'RAW DATA'!$A$1:$AI$332,6,FALSE)</f>
        <v>LFP</v>
      </c>
      <c r="E31" s="3">
        <f>VLOOKUP($A31,'RAW DATA'!$A$1:$AI$332,32,FALSE)</f>
        <v>2019</v>
      </c>
      <c r="F31" s="3" t="str">
        <f>VLOOKUP($A31,'RAW DATA'!$A$1:$AI$332,33,FALSE)</f>
        <v>x</v>
      </c>
      <c r="G31" s="3">
        <f>VLOOKUP($A31,'RAW DATA'!$A$1:$AI$332,34,FALSE)</f>
        <v>0</v>
      </c>
      <c r="K31" t="s">
        <v>434</v>
      </c>
      <c r="L31" t="s">
        <v>846</v>
      </c>
      <c r="M31">
        <f>COUNTIF(C:C,K31)</f>
        <v>157</v>
      </c>
    </row>
    <row r="32" spans="1:14" x14ac:dyDescent="0.25">
      <c r="A32" s="2" t="s">
        <v>629</v>
      </c>
      <c r="B32" s="3" t="str">
        <f>VLOOKUP($A32,'RAW DATA'!$A$1:$AI$332,2,FALSE)</f>
        <v>ISI-037</v>
      </c>
      <c r="C32" s="3" t="str">
        <f>VLOOKUP($A32,'RAW DATA'!$A$1:$AI$332,5,FALSE)</f>
        <v>Lithium Iron Phosphate</v>
      </c>
      <c r="D32" s="3" t="str">
        <f>VLOOKUP($A32,'RAW DATA'!$A$1:$AI$332,6,FALSE)</f>
        <v>LFP</v>
      </c>
      <c r="E32" s="3">
        <f>VLOOKUP($A32,'RAW DATA'!$A$1:$AI$332,32,FALSE)</f>
        <v>2018</v>
      </c>
      <c r="F32" s="3" t="str">
        <f>VLOOKUP($A32,'RAW DATA'!$A$1:$AI$332,33,FALSE)</f>
        <v>x</v>
      </c>
      <c r="G32" s="3">
        <f>VLOOKUP($A32,'RAW DATA'!$A$1:$AI$332,34,FALSE)</f>
        <v>0</v>
      </c>
      <c r="K32" t="s">
        <v>436</v>
      </c>
      <c r="L32" t="s">
        <v>41</v>
      </c>
      <c r="M32">
        <f>COUNTIF(C:C,K32)</f>
        <v>72</v>
      </c>
    </row>
    <row r="33" spans="1:14" x14ac:dyDescent="0.25">
      <c r="A33" s="2" t="s">
        <v>630</v>
      </c>
      <c r="B33" s="3" t="str">
        <f>VLOOKUP($A33,'RAW DATA'!$A$1:$AI$332,2,FALSE)</f>
        <v>ISI-038</v>
      </c>
      <c r="C33" s="3" t="str">
        <f>VLOOKUP($A33,'RAW DATA'!$A$1:$AI$332,5,FALSE)</f>
        <v>Lithium Iron Phosphate</v>
      </c>
      <c r="D33" s="3" t="str">
        <f>VLOOKUP($A33,'RAW DATA'!$A$1:$AI$332,6,FALSE)</f>
        <v>LFP</v>
      </c>
      <c r="E33" s="3">
        <f>VLOOKUP($A33,'RAW DATA'!$A$1:$AI$332,32,FALSE)</f>
        <v>2019</v>
      </c>
      <c r="F33" s="3" t="str">
        <f>VLOOKUP($A33,'RAW DATA'!$A$1:$AI$332,33,FALSE)</f>
        <v>x</v>
      </c>
      <c r="G33" s="3">
        <f>VLOOKUP($A33,'RAW DATA'!$A$1:$AI$332,34,FALSE)</f>
        <v>0</v>
      </c>
      <c r="K33" t="s">
        <v>33</v>
      </c>
      <c r="L33" t="s">
        <v>240</v>
      </c>
      <c r="M33">
        <f>COUNTIF(C:C,K33)</f>
        <v>0</v>
      </c>
    </row>
    <row r="34" spans="1:14" x14ac:dyDescent="0.25">
      <c r="A34" s="2" t="s">
        <v>478</v>
      </c>
      <c r="B34" s="3" t="str">
        <f>VLOOKUP($A34,'RAW DATA'!$A$1:$AI$332,2,FALSE)</f>
        <v>ISI-039</v>
      </c>
      <c r="C34" s="3" t="str">
        <f>VLOOKUP($A34,'RAW DATA'!$A$1:$AI$332,5,FALSE)</f>
        <v>Lithium Iron Phosphate</v>
      </c>
      <c r="D34" s="3" t="str">
        <f>VLOOKUP($A34,'RAW DATA'!$A$1:$AI$332,6,FALSE)</f>
        <v>LFP</v>
      </c>
      <c r="E34" s="3">
        <f>VLOOKUP($A34,'RAW DATA'!$A$1:$AI$332,32,FALSE)</f>
        <v>0</v>
      </c>
      <c r="F34" s="3" t="str">
        <f>VLOOKUP($A34,'RAW DATA'!$A$1:$AI$332,33,FALSE)</f>
        <v>x</v>
      </c>
      <c r="G34" s="3">
        <f>VLOOKUP($A34,'RAW DATA'!$A$1:$AI$332,34,FALSE)</f>
        <v>0</v>
      </c>
      <c r="K34" t="s">
        <v>437</v>
      </c>
      <c r="L34" t="s">
        <v>344</v>
      </c>
      <c r="M34">
        <f>COUNTIF(C:C,K34)</f>
        <v>21</v>
      </c>
    </row>
    <row r="35" spans="1:14" x14ac:dyDescent="0.25">
      <c r="A35" s="2" t="s">
        <v>596</v>
      </c>
      <c r="B35" s="3" t="str">
        <f>VLOOKUP($A35,'RAW DATA'!$A$1:$AI$332,2,FALSE)</f>
        <v>ISI-04</v>
      </c>
      <c r="C35" s="3" t="str">
        <f>VLOOKUP($A35,'RAW DATA'!$A$1:$AI$332,5,FALSE)</f>
        <v>Nickel rich</v>
      </c>
      <c r="D35" s="3" t="str">
        <f>VLOOKUP($A35,'RAW DATA'!$A$1:$AI$332,6,FALSE)</f>
        <v>NMC</v>
      </c>
      <c r="E35" s="3">
        <f>VLOOKUP($A35,'RAW DATA'!$A$1:$AI$332,32,FALSE)</f>
        <v>2020</v>
      </c>
      <c r="F35" s="3" t="str">
        <f>VLOOKUP($A35,'RAW DATA'!$A$1:$AI$332,33,FALSE)</f>
        <v>x</v>
      </c>
      <c r="G35" s="3" t="str">
        <f>VLOOKUP($A35,'RAW DATA'!$A$1:$AI$332,34,FALSE)</f>
        <v>x</v>
      </c>
      <c r="K35" t="s">
        <v>435</v>
      </c>
      <c r="L35" t="s">
        <v>45</v>
      </c>
      <c r="M35">
        <f>COUNTIF(C:C,K35)</f>
        <v>5</v>
      </c>
    </row>
    <row r="36" spans="1:14" x14ac:dyDescent="0.25">
      <c r="A36" s="2" t="s">
        <v>684</v>
      </c>
      <c r="B36" s="3" t="str">
        <f>VLOOKUP($A36,'RAW DATA'!$A$1:$AI$332,2,FALSE)</f>
        <v>ISI-040</v>
      </c>
      <c r="C36" s="3" t="str">
        <f>VLOOKUP($A36,'RAW DATA'!$A$1:$AI$332,5,FALSE)</f>
        <v>Lithium Iron Phosphate</v>
      </c>
      <c r="D36" s="3" t="str">
        <f>VLOOKUP($A36,'RAW DATA'!$A$1:$AI$332,6,FALSE)</f>
        <v>LFP</v>
      </c>
      <c r="E36" s="3">
        <f>VLOOKUP($A36,'RAW DATA'!$A$1:$AI$332,32,FALSE)</f>
        <v>0</v>
      </c>
      <c r="F36" s="3">
        <f>VLOOKUP($A36,'RAW DATA'!$A$1:$AI$332,33,FALSE)</f>
        <v>0</v>
      </c>
      <c r="G36" s="3" t="str">
        <f>VLOOKUP($A36,'RAW DATA'!$A$1:$AI$332,34,FALSE)</f>
        <v>x</v>
      </c>
      <c r="K36" s="23" t="s">
        <v>431</v>
      </c>
      <c r="L36" s="23">
        <f>COUNTA(A:A)-1</f>
        <v>301</v>
      </c>
    </row>
    <row r="37" spans="1:14" x14ac:dyDescent="0.25">
      <c r="A37" s="2" t="s">
        <v>685</v>
      </c>
      <c r="B37" s="3" t="str">
        <f>VLOOKUP($A37,'RAW DATA'!$A$1:$AI$332,2,FALSE)</f>
        <v>ISI-041</v>
      </c>
      <c r="C37" s="3" t="str">
        <f>VLOOKUP($A37,'RAW DATA'!$A$1:$AI$332,5,FALSE)</f>
        <v>Lithium Iron Phosphate</v>
      </c>
      <c r="D37" s="3" t="str">
        <f>VLOOKUP($A37,'RAW DATA'!$A$1:$AI$332,6,FALSE)</f>
        <v>LFP</v>
      </c>
      <c r="E37" s="3">
        <f>VLOOKUP($A37,'RAW DATA'!$A$1:$AI$332,32,FALSE)</f>
        <v>0</v>
      </c>
      <c r="F37" s="3">
        <f>VLOOKUP($A37,'RAW DATA'!$A$1:$AI$332,33,FALSE)</f>
        <v>0</v>
      </c>
      <c r="G37" s="3" t="str">
        <f>VLOOKUP($A37,'RAW DATA'!$A$1:$AI$332,34,FALSE)</f>
        <v>x</v>
      </c>
    </row>
    <row r="38" spans="1:14" x14ac:dyDescent="0.25">
      <c r="A38" s="2" t="s">
        <v>444</v>
      </c>
      <c r="B38" s="3" t="str">
        <f>VLOOKUP($A38,'RAW DATA'!$A$1:$AI$332,2,FALSE)</f>
        <v>ISI-042</v>
      </c>
      <c r="C38" s="3" t="str">
        <f>VLOOKUP($A38,'RAW DATA'!$A$1:$AI$332,5,FALSE)</f>
        <v>Nickel rich</v>
      </c>
      <c r="D38" s="3" t="str">
        <f>VLOOKUP($A38,'RAW DATA'!$A$1:$AI$332,6,FALSE)</f>
        <v>NMC</v>
      </c>
      <c r="E38" s="3">
        <f>VLOOKUP($A38,'RAW DATA'!$A$1:$AI$332,32,FALSE)</f>
        <v>0</v>
      </c>
      <c r="F38" s="3">
        <f>VLOOKUP($A38,'RAW DATA'!$A$1:$AI$332,33,FALSE)</f>
        <v>0</v>
      </c>
      <c r="G38" s="3" t="str">
        <f>VLOOKUP($A38,'RAW DATA'!$A$1:$AI$332,34,FALSE)</f>
        <v>x</v>
      </c>
    </row>
    <row r="39" spans="1:14" x14ac:dyDescent="0.25">
      <c r="A39" s="2" t="s">
        <v>442</v>
      </c>
      <c r="B39" s="3" t="str">
        <f>VLOOKUP($A39,'RAW DATA'!$A$1:$AI$332,2,FALSE)</f>
        <v>ISI-043</v>
      </c>
      <c r="C39" s="3" t="str">
        <f>VLOOKUP($A39,'RAW DATA'!$A$1:$AI$332,5,FALSE)</f>
        <v>Lithium Iron Phosphate</v>
      </c>
      <c r="D39" s="3" t="str">
        <f>VLOOKUP($A39,'RAW DATA'!$A$1:$AI$332,6,FALSE)</f>
        <v>LFP</v>
      </c>
      <c r="E39" s="3">
        <f>VLOOKUP($A39,'RAW DATA'!$A$1:$AI$332,32,FALSE)</f>
        <v>0</v>
      </c>
      <c r="F39" s="3">
        <f>VLOOKUP($A39,'RAW DATA'!$A$1:$AI$332,33,FALSE)</f>
        <v>0</v>
      </c>
      <c r="G39" s="3" t="str">
        <f>VLOOKUP($A39,'RAW DATA'!$A$1:$AI$332,34,FALSE)</f>
        <v>x</v>
      </c>
    </row>
    <row r="40" spans="1:14" x14ac:dyDescent="0.25">
      <c r="A40" s="2" t="s">
        <v>445</v>
      </c>
      <c r="B40" s="3" t="str">
        <f>VLOOKUP($A40,'RAW DATA'!$A$1:$AI$332,2,FALSE)</f>
        <v>ISI-044</v>
      </c>
      <c r="C40" s="3" t="str">
        <f>VLOOKUP($A40,'RAW DATA'!$A$1:$AI$332,5,FALSE)</f>
        <v>Nickel rich</v>
      </c>
      <c r="D40" s="3" t="str">
        <f>VLOOKUP($A40,'RAW DATA'!$A$1:$AI$332,6,FALSE)</f>
        <v>NMC</v>
      </c>
      <c r="E40" s="3">
        <f>VLOOKUP($A40,'RAW DATA'!$A$1:$AI$332,32,FALSE)</f>
        <v>2016</v>
      </c>
      <c r="F40" s="3">
        <f>VLOOKUP($A40,'RAW DATA'!$A$1:$AI$332,33,FALSE)</f>
        <v>0</v>
      </c>
      <c r="G40" s="3" t="str">
        <f>VLOOKUP($A40,'RAW DATA'!$A$1:$AI$332,34,FALSE)</f>
        <v>x</v>
      </c>
    </row>
    <row r="41" spans="1:14" x14ac:dyDescent="0.25">
      <c r="A41" s="2" t="s">
        <v>446</v>
      </c>
      <c r="B41" s="3" t="str">
        <f>VLOOKUP($A41,'RAW DATA'!$A$1:$AI$332,2,FALSE)</f>
        <v>ISI-045</v>
      </c>
      <c r="C41" s="3" t="str">
        <f>VLOOKUP($A41,'RAW DATA'!$A$1:$AI$332,5,FALSE)</f>
        <v>Nickel rich</v>
      </c>
      <c r="D41" s="3" t="str">
        <f>VLOOKUP($A41,'RAW DATA'!$A$1:$AI$332,6,FALSE)</f>
        <v>NMC</v>
      </c>
      <c r="E41" s="3">
        <f>VLOOKUP($A41,'RAW DATA'!$A$1:$AI$332,32,FALSE)</f>
        <v>0</v>
      </c>
      <c r="F41" s="3">
        <f>VLOOKUP($A41,'RAW DATA'!$A$1:$AI$332,33,FALSE)</f>
        <v>0</v>
      </c>
      <c r="G41" s="3" t="str">
        <f>VLOOKUP($A41,'RAW DATA'!$A$1:$AI$332,34,FALSE)</f>
        <v>x</v>
      </c>
      <c r="K41" s="37" t="s">
        <v>731</v>
      </c>
      <c r="L41" s="37"/>
      <c r="M41" s="37"/>
      <c r="N41" s="37"/>
    </row>
    <row r="42" spans="1:14" x14ac:dyDescent="0.25">
      <c r="A42" s="2" t="s">
        <v>443</v>
      </c>
      <c r="B42" s="3" t="str">
        <f>VLOOKUP($A42,'RAW DATA'!$A$1:$AI$332,2,FALSE)</f>
        <v>ISI-046</v>
      </c>
      <c r="C42" s="3" t="str">
        <f>VLOOKUP($A42,'RAW DATA'!$A$1:$AI$332,5,FALSE)</f>
        <v>Lithium Iron Phosphate</v>
      </c>
      <c r="D42" s="3" t="str">
        <f>VLOOKUP($A42,'RAW DATA'!$A$1:$AI$332,6,FALSE)</f>
        <v>LFP</v>
      </c>
      <c r="E42" s="3">
        <f>VLOOKUP($A42,'RAW DATA'!$A$1:$AI$332,32,FALSE)</f>
        <v>0</v>
      </c>
      <c r="F42" s="3">
        <f>VLOOKUP($A42,'RAW DATA'!$A$1:$AI$332,33,FALSE)</f>
        <v>0</v>
      </c>
      <c r="G42" s="3" t="str">
        <f>VLOOKUP($A42,'RAW DATA'!$A$1:$AI$332,34,FALSE)</f>
        <v>x</v>
      </c>
      <c r="K42" t="s">
        <v>847</v>
      </c>
      <c r="L42" t="s">
        <v>4</v>
      </c>
    </row>
    <row r="43" spans="1:14" x14ac:dyDescent="0.25">
      <c r="A43" s="2" t="s">
        <v>458</v>
      </c>
      <c r="B43" s="3" t="str">
        <f>VLOOKUP($A43,'RAW DATA'!$A$1:$AI$332,2,FALSE)</f>
        <v>ISI-047</v>
      </c>
      <c r="C43" s="3" t="str">
        <f>VLOOKUP($A43,'RAW DATA'!$A$1:$AI$332,5,FALSE)</f>
        <v>Lithium Iron Phosphate</v>
      </c>
      <c r="D43" s="3" t="str">
        <f>VLOOKUP($A43,'RAW DATA'!$A$1:$AI$332,6,FALSE)</f>
        <v>LFP</v>
      </c>
      <c r="E43" s="3">
        <f>VLOOKUP($A43,'RAW DATA'!$A$1:$AI$332,32,FALSE)</f>
        <v>0</v>
      </c>
      <c r="F43" s="3">
        <f>VLOOKUP($A43,'RAW DATA'!$A$1:$AI$332,33,FALSE)</f>
        <v>0</v>
      </c>
      <c r="G43" s="3" t="str">
        <f>VLOOKUP($A43,'RAW DATA'!$A$1:$AI$332,34,FALSE)</f>
        <v>x</v>
      </c>
      <c r="K43" t="s">
        <v>41</v>
      </c>
      <c r="L43">
        <f>COUNTIF(D:D,K43)</f>
        <v>72</v>
      </c>
    </row>
    <row r="44" spans="1:14" x14ac:dyDescent="0.25">
      <c r="A44" s="2" t="s">
        <v>460</v>
      </c>
      <c r="B44" s="3" t="str">
        <f>VLOOKUP($A44,'RAW DATA'!$A$1:$AI$332,2,FALSE)</f>
        <v>ISI-048</v>
      </c>
      <c r="C44" s="3" t="str">
        <f>VLOOKUP($A44,'RAW DATA'!$A$1:$AI$332,5,FALSE)</f>
        <v>Nickel rich</v>
      </c>
      <c r="D44" s="3" t="str">
        <f>VLOOKUP($A44,'RAW DATA'!$A$1:$AI$332,6,FALSE)</f>
        <v>NMC811</v>
      </c>
      <c r="E44" s="3">
        <f>VLOOKUP($A44,'RAW DATA'!$A$1:$AI$332,32,FALSE)</f>
        <v>0</v>
      </c>
      <c r="F44" s="3">
        <f>VLOOKUP($A44,'RAW DATA'!$A$1:$AI$332,33,FALSE)</f>
        <v>0</v>
      </c>
      <c r="G44" s="3" t="str">
        <f>VLOOKUP($A44,'RAW DATA'!$A$1:$AI$332,34,FALSE)</f>
        <v>x</v>
      </c>
      <c r="K44" t="s">
        <v>56</v>
      </c>
      <c r="L44">
        <f>COUNTIF(D:D,K44)+COUNTIF(D:D,K54)+COUNTIF(D:D,K55)</f>
        <v>65</v>
      </c>
    </row>
    <row r="45" spans="1:14" x14ac:dyDescent="0.25">
      <c r="A45" s="2" t="s">
        <v>459</v>
      </c>
      <c r="B45" s="3" t="str">
        <f>VLOOKUP($A45,'RAW DATA'!$A$1:$AI$332,2,FALSE)</f>
        <v>ISI-049</v>
      </c>
      <c r="C45" s="3" t="str">
        <f>VLOOKUP($A45,'RAW DATA'!$A$1:$AI$332,5,FALSE)</f>
        <v>Nickel rich</v>
      </c>
      <c r="D45" s="3" t="str">
        <f>VLOOKUP($A45,'RAW DATA'!$A$1:$AI$332,6,FALSE)</f>
        <v>NMC</v>
      </c>
      <c r="E45" s="3">
        <f>VLOOKUP($A45,'RAW DATA'!$A$1:$AI$332,32,FALSE)</f>
        <v>0</v>
      </c>
      <c r="F45" s="3">
        <f>VLOOKUP($A45,'RAW DATA'!$A$1:$AI$332,33,FALSE)</f>
        <v>0</v>
      </c>
      <c r="G45" s="3" t="str">
        <f>VLOOKUP($A45,'RAW DATA'!$A$1:$AI$332,34,FALSE)</f>
        <v>x</v>
      </c>
      <c r="K45" t="s">
        <v>438</v>
      </c>
      <c r="L45">
        <f>COUNTIF(D:D,K45)</f>
        <v>48</v>
      </c>
    </row>
    <row r="46" spans="1:14" x14ac:dyDescent="0.25">
      <c r="A46" s="2" t="s">
        <v>597</v>
      </c>
      <c r="B46" s="3" t="str">
        <f>VLOOKUP($A46,'RAW DATA'!$A$1:$AI$332,2,FALSE)</f>
        <v>ISI-05</v>
      </c>
      <c r="C46" s="3" t="str">
        <f>VLOOKUP($A46,'RAW DATA'!$A$1:$AI$332,5,FALSE)</f>
        <v>Nickel rich</v>
      </c>
      <c r="D46" s="3" t="str">
        <f>VLOOKUP($A46,'RAW DATA'!$A$1:$AI$332,6,FALSE)</f>
        <v>NMC</v>
      </c>
      <c r="E46" s="3">
        <f>VLOOKUP($A46,'RAW DATA'!$A$1:$AI$332,32,FALSE)</f>
        <v>2016</v>
      </c>
      <c r="F46" s="3" t="str">
        <f>VLOOKUP($A46,'RAW DATA'!$A$1:$AI$332,33,FALSE)</f>
        <v>x</v>
      </c>
      <c r="G46" s="3" t="str">
        <f>VLOOKUP($A46,'RAW DATA'!$A$1:$AI$332,34,FALSE)</f>
        <v>x</v>
      </c>
      <c r="K46" t="s">
        <v>33</v>
      </c>
      <c r="L46">
        <f>COUNTIF(D:D,K46)</f>
        <v>0</v>
      </c>
    </row>
    <row r="47" spans="1:14" x14ac:dyDescent="0.25">
      <c r="A47" s="2" t="s">
        <v>472</v>
      </c>
      <c r="B47" s="3" t="str">
        <f>VLOOKUP($A47,'RAW DATA'!$A$1:$AI$332,2,FALSE)</f>
        <v>ISI-050</v>
      </c>
      <c r="C47" s="3" t="str">
        <f>VLOOKUP($A47,'RAW DATA'!$A$1:$AI$332,5,FALSE)</f>
        <v>Lithium Iron Phosphate</v>
      </c>
      <c r="D47" s="3" t="str">
        <f>VLOOKUP($A47,'RAW DATA'!$A$1:$AI$332,6,FALSE)</f>
        <v>LFP</v>
      </c>
      <c r="E47" s="3">
        <f>VLOOKUP($A47,'RAW DATA'!$A$1:$AI$332,32,FALSE)</f>
        <v>0</v>
      </c>
      <c r="F47" s="3">
        <f>VLOOKUP($A47,'RAW DATA'!$A$1:$AI$332,33,FALSE)</f>
        <v>0</v>
      </c>
      <c r="G47" s="3" t="str">
        <f>VLOOKUP($A47,'RAW DATA'!$A$1:$AI$332,34,FALSE)</f>
        <v>x</v>
      </c>
      <c r="K47" t="s">
        <v>194</v>
      </c>
      <c r="L47">
        <f>COUNTIF(D:D,K47)</f>
        <v>27</v>
      </c>
    </row>
    <row r="48" spans="1:14" x14ac:dyDescent="0.25">
      <c r="A48" s="2" t="s">
        <v>473</v>
      </c>
      <c r="B48" s="3" t="str">
        <f>VLOOKUP($A48,'RAW DATA'!$A$1:$AI$332,2,FALSE)</f>
        <v>ISI-051</v>
      </c>
      <c r="C48" s="3" t="str">
        <f>VLOOKUP($A48,'RAW DATA'!$A$1:$AI$332,5,FALSE)</f>
        <v>Lithium Iron Phosphate</v>
      </c>
      <c r="D48" s="3" t="str">
        <f>VLOOKUP($A48,'RAW DATA'!$A$1:$AI$332,6,FALSE)</f>
        <v>LFP</v>
      </c>
      <c r="E48" s="3">
        <f>VLOOKUP($A48,'RAW DATA'!$A$1:$AI$332,32,FALSE)</f>
        <v>0</v>
      </c>
      <c r="F48" s="3">
        <f>VLOOKUP($A48,'RAW DATA'!$A$1:$AI$332,33,FALSE)</f>
        <v>0</v>
      </c>
      <c r="G48" s="3" t="str">
        <f>VLOOKUP($A48,'RAW DATA'!$A$1:$AI$332,34,FALSE)</f>
        <v>x</v>
      </c>
      <c r="K48" t="s">
        <v>45</v>
      </c>
      <c r="L48">
        <f>COUNTIF(D:D,K48)</f>
        <v>5</v>
      </c>
    </row>
    <row r="49" spans="1:12" x14ac:dyDescent="0.25">
      <c r="A49" s="2" t="s">
        <v>474</v>
      </c>
      <c r="B49" s="3" t="str">
        <f>VLOOKUP($A49,'RAW DATA'!$A$1:$AI$332,2,FALSE)</f>
        <v>ISI-052</v>
      </c>
      <c r="C49" s="3" t="str">
        <f>VLOOKUP($A49,'RAW DATA'!$A$1:$AI$332,5,FALSE)</f>
        <v>Lithium Iron Phosphate</v>
      </c>
      <c r="D49" s="3" t="str">
        <f>VLOOKUP($A49,'RAW DATA'!$A$1:$AI$332,6,FALSE)</f>
        <v>LFP</v>
      </c>
      <c r="E49" s="3">
        <f>VLOOKUP($A49,'RAW DATA'!$A$1:$AI$332,32,FALSE)</f>
        <v>0</v>
      </c>
      <c r="F49" s="3">
        <f>VLOOKUP($A49,'RAW DATA'!$A$1:$AI$332,33,FALSE)</f>
        <v>0</v>
      </c>
      <c r="G49" s="3" t="str">
        <f>VLOOKUP($A49,'RAW DATA'!$A$1:$AI$332,34,FALSE)</f>
        <v>x</v>
      </c>
      <c r="K49" t="s">
        <v>344</v>
      </c>
      <c r="L49">
        <f>COUNTIF(D:D,K49)</f>
        <v>2</v>
      </c>
    </row>
    <row r="50" spans="1:12" x14ac:dyDescent="0.25">
      <c r="A50" s="2" t="s">
        <v>475</v>
      </c>
      <c r="B50" s="3" t="str">
        <f>VLOOKUP($A50,'RAW DATA'!$A$1:$AI$332,2,FALSE)</f>
        <v>ISI-053</v>
      </c>
      <c r="C50" s="3" t="str">
        <f>VLOOKUP($A50,'RAW DATA'!$A$1:$AI$332,5,FALSE)</f>
        <v>Nickel rich</v>
      </c>
      <c r="D50" s="3" t="str">
        <f>VLOOKUP($A50,'RAW DATA'!$A$1:$AI$332,6,FALSE)</f>
        <v>NMC 811</v>
      </c>
      <c r="E50" s="3">
        <f>VLOOKUP($A50,'RAW DATA'!$A$1:$AI$332,32,FALSE)</f>
        <v>0</v>
      </c>
      <c r="F50" s="3">
        <f>VLOOKUP($A50,'RAW DATA'!$A$1:$AI$332,33,FALSE)</f>
        <v>0</v>
      </c>
      <c r="G50" s="3" t="str">
        <f>VLOOKUP($A50,'RAW DATA'!$A$1:$AI$332,34,FALSE)</f>
        <v>x</v>
      </c>
    </row>
    <row r="51" spans="1:12" x14ac:dyDescent="0.25">
      <c r="A51" s="2" t="s">
        <v>531</v>
      </c>
      <c r="B51" s="3" t="str">
        <f>VLOOKUP($A51,'RAW DATA'!$A$1:$AI$332,2,FALSE)</f>
        <v>ISI-054</v>
      </c>
      <c r="C51" s="3" t="str">
        <f>VLOOKUP($A51,'RAW DATA'!$A$1:$AI$332,5,FALSE)</f>
        <v>Nickel rich</v>
      </c>
      <c r="D51" s="3" t="str">
        <f>VLOOKUP($A51,'RAW DATA'!$A$1:$AI$332,6,FALSE)</f>
        <v>NMC</v>
      </c>
      <c r="E51" s="3">
        <f>VLOOKUP($A51,'RAW DATA'!$A$1:$AI$332,32,FALSE)</f>
        <v>2017</v>
      </c>
      <c r="F51" s="3" t="str">
        <f>VLOOKUP($A51,'RAW DATA'!$A$1:$AI$332,33,FALSE)</f>
        <v>x</v>
      </c>
      <c r="G51" s="3">
        <f>VLOOKUP($A51,'RAW DATA'!$A$1:$AI$332,34,FALSE)</f>
        <v>0</v>
      </c>
    </row>
    <row r="52" spans="1:12" x14ac:dyDescent="0.25">
      <c r="A52" s="2" t="s">
        <v>532</v>
      </c>
      <c r="B52" s="3" t="str">
        <f>VLOOKUP($A52,'RAW DATA'!$A$1:$AI$332,2,FALSE)</f>
        <v>ISI-055</v>
      </c>
      <c r="C52" s="3" t="str">
        <f>VLOOKUP($A52,'RAW DATA'!$A$1:$AI$332,5,FALSE)</f>
        <v>Nickel rich</v>
      </c>
      <c r="D52" s="3" t="str">
        <f>VLOOKUP($A52,'RAW DATA'!$A$1:$AI$332,6,FALSE)</f>
        <v>NMC</v>
      </c>
      <c r="E52" s="3">
        <f>VLOOKUP($A52,'RAW DATA'!$A$1:$AI$332,32,FALSE)</f>
        <v>2018</v>
      </c>
      <c r="F52" s="3" t="str">
        <f>VLOOKUP($A52,'RAW DATA'!$A$1:$AI$332,33,FALSE)</f>
        <v>x</v>
      </c>
      <c r="G52" s="3">
        <f>VLOOKUP($A52,'RAW DATA'!$A$1:$AI$332,34,FALSE)</f>
        <v>0</v>
      </c>
    </row>
    <row r="53" spans="1:12" x14ac:dyDescent="0.25">
      <c r="A53" s="2" t="s">
        <v>533</v>
      </c>
      <c r="B53" s="3" t="str">
        <f>VLOOKUP($A53,'RAW DATA'!$A$1:$AI$332,2,FALSE)</f>
        <v>ISI-056</v>
      </c>
      <c r="C53" s="3" t="str">
        <f>VLOOKUP($A53,'RAW DATA'!$A$1:$AI$332,5,FALSE)</f>
        <v>Nickel rich</v>
      </c>
      <c r="D53" s="3" t="str">
        <f>VLOOKUP($A53,'RAW DATA'!$A$1:$AI$332,6,FALSE)</f>
        <v>NMC</v>
      </c>
      <c r="E53" s="3">
        <f>VLOOKUP($A53,'RAW DATA'!$A$1:$AI$332,32,FALSE)</f>
        <v>2017</v>
      </c>
      <c r="F53" s="3" t="str">
        <f>VLOOKUP($A53,'RAW DATA'!$A$1:$AI$332,33,FALSE)</f>
        <v>x</v>
      </c>
      <c r="G53" s="3">
        <f>VLOOKUP($A53,'RAW DATA'!$A$1:$AI$332,34,FALSE)</f>
        <v>0</v>
      </c>
    </row>
    <row r="54" spans="1:12" x14ac:dyDescent="0.25">
      <c r="A54" s="2" t="s">
        <v>535</v>
      </c>
      <c r="B54" s="3" t="str">
        <f>VLOOKUP($A54,'RAW DATA'!$A$1:$AI$332,2,FALSE)</f>
        <v>ISI-057</v>
      </c>
      <c r="C54" s="3" t="str">
        <f>VLOOKUP($A54,'RAW DATA'!$A$1:$AI$332,5,FALSE)</f>
        <v>Nickel rich</v>
      </c>
      <c r="D54" s="3" t="str">
        <f>VLOOKUP($A54,'RAW DATA'!$A$1:$AI$332,6,FALSE)</f>
        <v>NMC, NCA, NMC/NCA</v>
      </c>
      <c r="E54" s="3">
        <f>VLOOKUP($A54,'RAW DATA'!$A$1:$AI$332,32,FALSE)</f>
        <v>0</v>
      </c>
      <c r="F54" s="3" t="str">
        <f>VLOOKUP($A54,'RAW DATA'!$A$1:$AI$332,33,FALSE)</f>
        <v>(x)</v>
      </c>
      <c r="G54" s="3">
        <f>VLOOKUP($A54,'RAW DATA'!$A$1:$AI$332,34,FALSE)</f>
        <v>0</v>
      </c>
      <c r="K54" t="s">
        <v>117</v>
      </c>
      <c r="L54">
        <f>COUNTIF(D:D,K54)</f>
        <v>4</v>
      </c>
    </row>
    <row r="55" spans="1:12" x14ac:dyDescent="0.25">
      <c r="A55" s="2" t="s">
        <v>536</v>
      </c>
      <c r="B55" s="3" t="str">
        <f>VLOOKUP($A55,'RAW DATA'!$A$1:$AI$332,2,FALSE)</f>
        <v>ISI-058</v>
      </c>
      <c r="C55" s="3" t="str">
        <f>VLOOKUP($A55,'RAW DATA'!$A$1:$AI$332,5,FALSE)</f>
        <v>Nickel rich</v>
      </c>
      <c r="D55" s="3" t="str">
        <f>VLOOKUP($A55,'RAW DATA'!$A$1:$AI$332,6,FALSE)</f>
        <v>NMC, NCA, NMC/NCA</v>
      </c>
      <c r="E55" s="3">
        <f>VLOOKUP($A55,'RAW DATA'!$A$1:$AI$332,32,FALSE)</f>
        <v>0</v>
      </c>
      <c r="F55" s="3" t="str">
        <f>VLOOKUP($A55,'RAW DATA'!$A$1:$AI$332,33,FALSE)</f>
        <v>(x)</v>
      </c>
      <c r="G55" s="3">
        <f>VLOOKUP($A55,'RAW DATA'!$A$1:$AI$332,34,FALSE)</f>
        <v>0</v>
      </c>
      <c r="K55" t="s">
        <v>150</v>
      </c>
      <c r="L55">
        <f>COUNTIF(D:D,K55)</f>
        <v>1</v>
      </c>
    </row>
    <row r="56" spans="1:12" x14ac:dyDescent="0.25">
      <c r="A56" s="2" t="s">
        <v>537</v>
      </c>
      <c r="B56" s="3" t="str">
        <f>VLOOKUP($A56,'RAW DATA'!$A$1:$AI$332,2,FALSE)</f>
        <v>ISI-059</v>
      </c>
      <c r="C56" s="3" t="str">
        <f>VLOOKUP($A56,'RAW DATA'!$A$1:$AI$332,5,FALSE)</f>
        <v>Nickel rich</v>
      </c>
      <c r="D56" s="3" t="str">
        <f>VLOOKUP($A56,'RAW DATA'!$A$1:$AI$332,6,FALSE)</f>
        <v>NMC, NCA, NMC/NCA</v>
      </c>
      <c r="E56" s="3">
        <f>VLOOKUP($A56,'RAW DATA'!$A$1:$AI$332,32,FALSE)</f>
        <v>0</v>
      </c>
      <c r="F56" s="3" t="str">
        <f>VLOOKUP($A56,'RAW DATA'!$A$1:$AI$332,33,FALSE)</f>
        <v>(x)</v>
      </c>
      <c r="G56" s="3">
        <f>VLOOKUP($A56,'RAW DATA'!$A$1:$AI$332,34,FALSE)</f>
        <v>0</v>
      </c>
    </row>
    <row r="57" spans="1:12" x14ac:dyDescent="0.25">
      <c r="A57" s="2" t="s">
        <v>598</v>
      </c>
      <c r="B57" s="3" t="str">
        <f>VLOOKUP($A57,'RAW DATA'!$A$1:$AI$332,2,FALSE)</f>
        <v>ISI-06</v>
      </c>
      <c r="C57" s="3" t="str">
        <f>VLOOKUP($A57,'RAW DATA'!$A$1:$AI$332,5,FALSE)</f>
        <v>Nickel rich</v>
      </c>
      <c r="D57" s="3" t="str">
        <f>VLOOKUP($A57,'RAW DATA'!$A$1:$AI$332,6,FALSE)</f>
        <v>NMC</v>
      </c>
      <c r="E57" s="3">
        <f>VLOOKUP($A57,'RAW DATA'!$A$1:$AI$332,32,FALSE)</f>
        <v>2020</v>
      </c>
      <c r="F57" s="3" t="str">
        <f>VLOOKUP($A57,'RAW DATA'!$A$1:$AI$332,33,FALSE)</f>
        <v>x</v>
      </c>
      <c r="G57" s="3" t="str">
        <f>VLOOKUP($A57,'RAW DATA'!$A$1:$AI$332,34,FALSE)</f>
        <v>x</v>
      </c>
    </row>
    <row r="58" spans="1:12" x14ac:dyDescent="0.25">
      <c r="A58" s="2" t="s">
        <v>539</v>
      </c>
      <c r="B58" s="3" t="str">
        <f>VLOOKUP($A58,'RAW DATA'!$A$1:$AI$332,2,FALSE)</f>
        <v>ISI-060</v>
      </c>
      <c r="C58" s="3" t="str">
        <f>VLOOKUP($A58,'RAW DATA'!$A$1:$AI$332,5,FALSE)</f>
        <v>Nickel rich</v>
      </c>
      <c r="D58" s="3" t="str">
        <f>VLOOKUP($A58,'RAW DATA'!$A$1:$AI$332,6,FALSE)</f>
        <v>NMC, NCA, NMC/NCA</v>
      </c>
      <c r="E58" s="3">
        <f>VLOOKUP($A58,'RAW DATA'!$A$1:$AI$332,32,FALSE)</f>
        <v>0</v>
      </c>
      <c r="F58" s="3" t="str">
        <f>VLOOKUP($A58,'RAW DATA'!$A$1:$AI$332,33,FALSE)</f>
        <v>(x)</v>
      </c>
      <c r="G58" s="3">
        <f>VLOOKUP($A58,'RAW DATA'!$A$1:$AI$332,34,FALSE)</f>
        <v>0</v>
      </c>
    </row>
    <row r="59" spans="1:12" x14ac:dyDescent="0.25">
      <c r="A59" s="2" t="s">
        <v>538</v>
      </c>
      <c r="B59" s="3" t="str">
        <f>VLOOKUP($A59,'RAW DATA'!$A$1:$AI$332,2,FALSE)</f>
        <v>ISI-061</v>
      </c>
      <c r="C59" s="3" t="str">
        <f>VLOOKUP($A59,'RAW DATA'!$A$1:$AI$332,5,FALSE)</f>
        <v>Nickel rich</v>
      </c>
      <c r="D59" s="3" t="str">
        <f>VLOOKUP($A59,'RAW DATA'!$A$1:$AI$332,6,FALSE)</f>
        <v>NMC 811</v>
      </c>
      <c r="E59" s="3">
        <f>VLOOKUP($A59,'RAW DATA'!$A$1:$AI$332,32,FALSE)</f>
        <v>0</v>
      </c>
      <c r="F59" s="3" t="str">
        <f>VLOOKUP($A59,'RAW DATA'!$A$1:$AI$332,33,FALSE)</f>
        <v>(x)</v>
      </c>
      <c r="G59" s="3">
        <f>VLOOKUP($A59,'RAW DATA'!$A$1:$AI$332,34,FALSE)</f>
        <v>0</v>
      </c>
    </row>
    <row r="60" spans="1:12" x14ac:dyDescent="0.25">
      <c r="A60" s="2" t="s">
        <v>540</v>
      </c>
      <c r="B60" s="3" t="str">
        <f>VLOOKUP($A60,'RAW DATA'!$A$1:$AI$332,2,FALSE)</f>
        <v>ISI-062</v>
      </c>
      <c r="C60" s="3" t="str">
        <f>VLOOKUP($A60,'RAW DATA'!$A$1:$AI$332,5,FALSE)</f>
        <v>Nickel rich</v>
      </c>
      <c r="D60" s="3" t="str">
        <f>VLOOKUP($A60,'RAW DATA'!$A$1:$AI$332,6,FALSE)</f>
        <v>NMC, NCA, NMC/NCA</v>
      </c>
      <c r="E60" s="3">
        <f>VLOOKUP($A60,'RAW DATA'!$A$1:$AI$332,32,FALSE)</f>
        <v>0</v>
      </c>
      <c r="F60" s="3" t="str">
        <f>VLOOKUP($A60,'RAW DATA'!$A$1:$AI$332,33,FALSE)</f>
        <v>(x)</v>
      </c>
      <c r="G60" s="3">
        <f>VLOOKUP($A60,'RAW DATA'!$A$1:$AI$332,34,FALSE)</f>
        <v>0</v>
      </c>
    </row>
    <row r="61" spans="1:12" x14ac:dyDescent="0.25">
      <c r="A61" s="2" t="s">
        <v>541</v>
      </c>
      <c r="B61" s="3" t="str">
        <f>VLOOKUP($A61,'RAW DATA'!$A$1:$AI$332,2,FALSE)</f>
        <v>ISI-063</v>
      </c>
      <c r="C61" s="3" t="str">
        <f>VLOOKUP($A61,'RAW DATA'!$A$1:$AI$332,5,FALSE)</f>
        <v>Nickel rich</v>
      </c>
      <c r="D61" s="3" t="str">
        <f>VLOOKUP($A61,'RAW DATA'!$A$1:$AI$332,6,FALSE)</f>
        <v>NMC, NCA, NMC/NCA</v>
      </c>
      <c r="E61" s="3">
        <f>VLOOKUP($A61,'RAW DATA'!$A$1:$AI$332,32,FALSE)</f>
        <v>0</v>
      </c>
      <c r="F61" s="3" t="str">
        <f>VLOOKUP($A61,'RAW DATA'!$A$1:$AI$332,33,FALSE)</f>
        <v>(x)</v>
      </c>
      <c r="G61" s="3">
        <f>VLOOKUP($A61,'RAW DATA'!$A$1:$AI$332,34,FALSE)</f>
        <v>0</v>
      </c>
    </row>
    <row r="62" spans="1:12" x14ac:dyDescent="0.25">
      <c r="A62" s="2" t="s">
        <v>542</v>
      </c>
      <c r="B62" s="3" t="str">
        <f>VLOOKUP($A62,'RAW DATA'!$A$1:$AI$332,2,FALSE)</f>
        <v>ISI-064</v>
      </c>
      <c r="C62" s="3" t="str">
        <f>VLOOKUP($A62,'RAW DATA'!$A$1:$AI$332,5,FALSE)</f>
        <v>Nickel rich</v>
      </c>
      <c r="D62" s="3" t="str">
        <f>VLOOKUP($A62,'RAW DATA'!$A$1:$AI$332,6,FALSE)</f>
        <v>NMC, NCA, NMC/NCA</v>
      </c>
      <c r="E62" s="3">
        <f>VLOOKUP($A62,'RAW DATA'!$A$1:$AI$332,32,FALSE)</f>
        <v>0</v>
      </c>
      <c r="F62" s="3" t="str">
        <f>VLOOKUP($A62,'RAW DATA'!$A$1:$AI$332,33,FALSE)</f>
        <v>(x)</v>
      </c>
      <c r="G62" s="3">
        <f>VLOOKUP($A62,'RAW DATA'!$A$1:$AI$332,34,FALSE)</f>
        <v>0</v>
      </c>
    </row>
    <row r="63" spans="1:12" x14ac:dyDescent="0.25">
      <c r="A63" s="2" t="s">
        <v>543</v>
      </c>
      <c r="B63" s="3" t="str">
        <f>VLOOKUP($A63,'RAW DATA'!$A$1:$AI$332,2,FALSE)</f>
        <v>ISI-065</v>
      </c>
      <c r="C63" s="3" t="str">
        <f>VLOOKUP($A63,'RAW DATA'!$A$1:$AI$332,5,FALSE)</f>
        <v>Nickel rich</v>
      </c>
      <c r="D63" s="3" t="str">
        <f>VLOOKUP($A63,'RAW DATA'!$A$1:$AI$332,6,FALSE)</f>
        <v>NMC, NCA, NMC/NCA</v>
      </c>
      <c r="E63" s="3">
        <f>VLOOKUP($A63,'RAW DATA'!$A$1:$AI$332,32,FALSE)</f>
        <v>2012</v>
      </c>
      <c r="F63" s="3" t="str">
        <f>VLOOKUP($A63,'RAW DATA'!$A$1:$AI$332,33,FALSE)</f>
        <v>(x)</v>
      </c>
      <c r="G63" s="3">
        <f>VLOOKUP($A63,'RAW DATA'!$A$1:$AI$332,34,FALSE)</f>
        <v>0</v>
      </c>
    </row>
    <row r="64" spans="1:12" x14ac:dyDescent="0.25">
      <c r="A64" s="2" t="s">
        <v>554</v>
      </c>
      <c r="B64" s="3" t="str">
        <f>VLOOKUP($A64,'RAW DATA'!$A$1:$AI$332,2,FALSE)</f>
        <v>ISI-066</v>
      </c>
      <c r="C64" s="3">
        <f>VLOOKUP($A64,'RAW DATA'!$A$1:$AI$332,5,FALSE)</f>
        <v>0</v>
      </c>
      <c r="D64" s="3">
        <f>VLOOKUP($A64,'RAW DATA'!$A$1:$AI$332,6,FALSE)</f>
        <v>0</v>
      </c>
      <c r="E64" s="3">
        <f>VLOOKUP($A64,'RAW DATA'!$A$1:$AI$332,32,FALSE)</f>
        <v>0</v>
      </c>
      <c r="F64" s="3" t="str">
        <f>VLOOKUP($A64,'RAW DATA'!$A$1:$AI$332,33,FALSE)</f>
        <v>x</v>
      </c>
      <c r="G64" s="3">
        <f>VLOOKUP($A64,'RAW DATA'!$A$1:$AI$332,34,FALSE)</f>
        <v>0</v>
      </c>
    </row>
    <row r="65" spans="1:7" x14ac:dyDescent="0.25">
      <c r="A65" s="2" t="s">
        <v>555</v>
      </c>
      <c r="B65" s="3" t="str">
        <f>VLOOKUP($A65,'RAW DATA'!$A$1:$AI$332,2,FALSE)</f>
        <v>ISI-067</v>
      </c>
      <c r="C65" s="3">
        <f>VLOOKUP($A65,'RAW DATA'!$A$1:$AI$332,5,FALSE)</f>
        <v>0</v>
      </c>
      <c r="D65" s="3">
        <f>VLOOKUP($A65,'RAW DATA'!$A$1:$AI$332,6,FALSE)</f>
        <v>0</v>
      </c>
      <c r="E65" s="3">
        <f>VLOOKUP($A65,'RAW DATA'!$A$1:$AI$332,32,FALSE)</f>
        <v>0</v>
      </c>
      <c r="F65" s="3" t="str">
        <f>VLOOKUP($A65,'RAW DATA'!$A$1:$AI$332,33,FALSE)</f>
        <v>x</v>
      </c>
      <c r="G65" s="3">
        <f>VLOOKUP($A65,'RAW DATA'!$A$1:$AI$332,34,FALSE)</f>
        <v>0</v>
      </c>
    </row>
    <row r="66" spans="1:7" x14ac:dyDescent="0.25">
      <c r="A66" s="2" t="s">
        <v>556</v>
      </c>
      <c r="B66" s="3" t="str">
        <f>VLOOKUP($A66,'RAW DATA'!$A$1:$AI$332,2,FALSE)</f>
        <v>ISI-068</v>
      </c>
      <c r="C66" s="3">
        <f>VLOOKUP($A66,'RAW DATA'!$A$1:$AI$332,5,FALSE)</f>
        <v>0</v>
      </c>
      <c r="D66" s="3">
        <f>VLOOKUP($A66,'RAW DATA'!$A$1:$AI$332,6,FALSE)</f>
        <v>0</v>
      </c>
      <c r="E66" s="3">
        <f>VLOOKUP($A66,'RAW DATA'!$A$1:$AI$332,32,FALSE)</f>
        <v>0</v>
      </c>
      <c r="F66" s="3" t="str">
        <f>VLOOKUP($A66,'RAW DATA'!$A$1:$AI$332,33,FALSE)</f>
        <v>x</v>
      </c>
      <c r="G66" s="3">
        <f>VLOOKUP($A66,'RAW DATA'!$A$1:$AI$332,34,FALSE)</f>
        <v>0</v>
      </c>
    </row>
    <row r="67" spans="1:7" x14ac:dyDescent="0.25">
      <c r="A67" s="2" t="s">
        <v>557</v>
      </c>
      <c r="B67" s="3" t="str">
        <f>VLOOKUP($A67,'RAW DATA'!$A$1:$AI$332,2,FALSE)</f>
        <v>ISI-069</v>
      </c>
      <c r="C67" s="3">
        <f>VLOOKUP($A67,'RAW DATA'!$A$1:$AI$332,5,FALSE)</f>
        <v>0</v>
      </c>
      <c r="D67" s="3">
        <f>VLOOKUP($A67,'RAW DATA'!$A$1:$AI$332,6,FALSE)</f>
        <v>0</v>
      </c>
      <c r="E67" s="3">
        <f>VLOOKUP($A67,'RAW DATA'!$A$1:$AI$332,32,FALSE)</f>
        <v>2018</v>
      </c>
      <c r="F67" s="3" t="str">
        <f>VLOOKUP($A67,'RAW DATA'!$A$1:$AI$332,33,FALSE)</f>
        <v>x</v>
      </c>
      <c r="G67" s="3">
        <f>VLOOKUP($A67,'RAW DATA'!$A$1:$AI$332,34,FALSE)</f>
        <v>0</v>
      </c>
    </row>
    <row r="68" spans="1:7" x14ac:dyDescent="0.25">
      <c r="A68" s="2" t="s">
        <v>599</v>
      </c>
      <c r="B68" s="3" t="str">
        <f>VLOOKUP($A68,'RAW DATA'!$A$1:$AI$332,2,FALSE)</f>
        <v>ISI-07</v>
      </c>
      <c r="C68" s="3" t="str">
        <f>VLOOKUP($A68,'RAW DATA'!$A$1:$AI$332,5,FALSE)</f>
        <v>Nickel rich</v>
      </c>
      <c r="D68" s="3" t="str">
        <f>VLOOKUP($A68,'RAW DATA'!$A$1:$AI$332,6,FALSE)</f>
        <v>NMC</v>
      </c>
      <c r="E68" s="3">
        <f>VLOOKUP($A68,'RAW DATA'!$A$1:$AI$332,32,FALSE)</f>
        <v>2020</v>
      </c>
      <c r="F68" s="3" t="str">
        <f>VLOOKUP($A68,'RAW DATA'!$A$1:$AI$332,33,FALSE)</f>
        <v>x</v>
      </c>
      <c r="G68" s="3" t="str">
        <f>VLOOKUP($A68,'RAW DATA'!$A$1:$AI$332,34,FALSE)</f>
        <v>x</v>
      </c>
    </row>
    <row r="69" spans="1:7" x14ac:dyDescent="0.25">
      <c r="A69" s="2" t="s">
        <v>558</v>
      </c>
      <c r="B69" s="3" t="str">
        <f>VLOOKUP($A69,'RAW DATA'!$A$1:$AI$332,2,FALSE)</f>
        <v>ISI-070</v>
      </c>
      <c r="C69" s="3">
        <f>VLOOKUP($A69,'RAW DATA'!$A$1:$AI$332,5,FALSE)</f>
        <v>0</v>
      </c>
      <c r="D69" s="3">
        <f>VLOOKUP($A69,'RAW DATA'!$A$1:$AI$332,6,FALSE)</f>
        <v>0</v>
      </c>
      <c r="E69" s="3">
        <f>VLOOKUP($A69,'RAW DATA'!$A$1:$AI$332,32,FALSE)</f>
        <v>2018</v>
      </c>
      <c r="F69" s="3" t="str">
        <f>VLOOKUP($A69,'RAW DATA'!$A$1:$AI$332,33,FALSE)</f>
        <v>x</v>
      </c>
      <c r="G69" s="3">
        <f>VLOOKUP($A69,'RAW DATA'!$A$1:$AI$332,34,FALSE)</f>
        <v>0</v>
      </c>
    </row>
    <row r="70" spans="1:7" x14ac:dyDescent="0.25">
      <c r="A70" s="2" t="s">
        <v>559</v>
      </c>
      <c r="B70" s="3" t="str">
        <f>VLOOKUP($A70,'RAW DATA'!$A$1:$AI$332,2,FALSE)</f>
        <v>ISI-071</v>
      </c>
      <c r="C70" s="3">
        <f>VLOOKUP($A70,'RAW DATA'!$A$1:$AI$332,5,FALSE)</f>
        <v>0</v>
      </c>
      <c r="D70" s="3">
        <f>VLOOKUP($A70,'RAW DATA'!$A$1:$AI$332,6,FALSE)</f>
        <v>0</v>
      </c>
      <c r="E70" s="3">
        <f>VLOOKUP($A70,'RAW DATA'!$A$1:$AI$332,32,FALSE)</f>
        <v>2018</v>
      </c>
      <c r="F70" s="3" t="str">
        <f>VLOOKUP($A70,'RAW DATA'!$A$1:$AI$332,33,FALSE)</f>
        <v>x</v>
      </c>
      <c r="G70" s="3">
        <f>VLOOKUP($A70,'RAW DATA'!$A$1:$AI$332,34,FALSE)</f>
        <v>0</v>
      </c>
    </row>
    <row r="71" spans="1:7" x14ac:dyDescent="0.25">
      <c r="A71" s="2" t="s">
        <v>561</v>
      </c>
      <c r="B71" s="3" t="str">
        <f>VLOOKUP($A71,'RAW DATA'!$A$1:$AI$332,2,FALSE)</f>
        <v>ISI-072</v>
      </c>
      <c r="C71" s="3">
        <f>VLOOKUP($A71,'RAW DATA'!$A$1:$AI$332,5,FALSE)</f>
        <v>0</v>
      </c>
      <c r="D71" s="3">
        <f>VLOOKUP($A71,'RAW DATA'!$A$1:$AI$332,6,FALSE)</f>
        <v>0</v>
      </c>
      <c r="E71" s="3">
        <f>VLOOKUP($A71,'RAW DATA'!$A$1:$AI$332,32,FALSE)</f>
        <v>2018</v>
      </c>
      <c r="F71" s="3" t="str">
        <f>VLOOKUP($A71,'RAW DATA'!$A$1:$AI$332,33,FALSE)</f>
        <v>x</v>
      </c>
      <c r="G71" s="3">
        <f>VLOOKUP($A71,'RAW DATA'!$A$1:$AI$332,34,FALSE)</f>
        <v>0</v>
      </c>
    </row>
    <row r="72" spans="1:7" x14ac:dyDescent="0.25">
      <c r="A72" s="2" t="s">
        <v>572</v>
      </c>
      <c r="B72" s="3" t="str">
        <f>VLOOKUP($A72,'RAW DATA'!$A$1:$AI$332,2,FALSE)</f>
        <v>ISI-073</v>
      </c>
      <c r="C72" s="3">
        <f>VLOOKUP($A72,'RAW DATA'!$A$1:$AI$332,5,FALSE)</f>
        <v>0</v>
      </c>
      <c r="D72" s="3">
        <f>VLOOKUP($A72,'RAW DATA'!$A$1:$AI$332,6,FALSE)</f>
        <v>0</v>
      </c>
      <c r="E72" s="3">
        <f>VLOOKUP($A72,'RAW DATA'!$A$1:$AI$332,32,FALSE)</f>
        <v>0</v>
      </c>
      <c r="F72" s="3">
        <f>VLOOKUP($A72,'RAW DATA'!$A$1:$AI$332,33,FALSE)</f>
        <v>0</v>
      </c>
      <c r="G72" s="3" t="str">
        <f>VLOOKUP($A72,'RAW DATA'!$A$1:$AI$332,34,FALSE)</f>
        <v>x</v>
      </c>
    </row>
    <row r="73" spans="1:7" x14ac:dyDescent="0.25">
      <c r="A73" s="2" t="s">
        <v>573</v>
      </c>
      <c r="B73" s="3" t="str">
        <f>VLOOKUP($A73,'RAW DATA'!$A$1:$AI$332,2,FALSE)</f>
        <v>ISI-074</v>
      </c>
      <c r="C73" s="3">
        <f>VLOOKUP($A73,'RAW DATA'!$A$1:$AI$332,5,FALSE)</f>
        <v>0</v>
      </c>
      <c r="D73" s="3">
        <f>VLOOKUP($A73,'RAW DATA'!$A$1:$AI$332,6,FALSE)</f>
        <v>0</v>
      </c>
      <c r="E73" s="3">
        <f>VLOOKUP($A73,'RAW DATA'!$A$1:$AI$332,32,FALSE)</f>
        <v>0</v>
      </c>
      <c r="F73" s="3">
        <f>VLOOKUP($A73,'RAW DATA'!$A$1:$AI$332,33,FALSE)</f>
        <v>0</v>
      </c>
      <c r="G73" s="3" t="str">
        <f>VLOOKUP($A73,'RAW DATA'!$A$1:$AI$332,34,FALSE)</f>
        <v>x</v>
      </c>
    </row>
    <row r="74" spans="1:7" x14ac:dyDescent="0.25">
      <c r="A74" s="2" t="s">
        <v>574</v>
      </c>
      <c r="B74" s="3" t="str">
        <f>VLOOKUP($A74,'RAW DATA'!$A$1:$AI$332,2,FALSE)</f>
        <v>ISI-075</v>
      </c>
      <c r="C74" s="3">
        <f>VLOOKUP($A74,'RAW DATA'!$A$1:$AI$332,5,FALSE)</f>
        <v>0</v>
      </c>
      <c r="D74" s="3">
        <f>VLOOKUP($A74,'RAW DATA'!$A$1:$AI$332,6,FALSE)</f>
        <v>0</v>
      </c>
      <c r="E74" s="3">
        <f>VLOOKUP($A74,'RAW DATA'!$A$1:$AI$332,32,FALSE)</f>
        <v>0</v>
      </c>
      <c r="F74" s="3">
        <f>VLOOKUP($A74,'RAW DATA'!$A$1:$AI$332,33,FALSE)</f>
        <v>0</v>
      </c>
      <c r="G74" s="3" t="str">
        <f>VLOOKUP($A74,'RAW DATA'!$A$1:$AI$332,34,FALSE)</f>
        <v>x</v>
      </c>
    </row>
    <row r="75" spans="1:7" x14ac:dyDescent="0.25">
      <c r="A75" s="2" t="s">
        <v>584</v>
      </c>
      <c r="B75" s="3" t="str">
        <f>VLOOKUP($A75,'RAW DATA'!$A$1:$AI$332,2,FALSE)</f>
        <v>ISI-076</v>
      </c>
      <c r="C75" s="3">
        <f>VLOOKUP($A75,'RAW DATA'!$A$1:$AI$332,5,FALSE)</f>
        <v>0</v>
      </c>
      <c r="D75" s="3">
        <f>VLOOKUP($A75,'RAW DATA'!$A$1:$AI$332,6,FALSE)</f>
        <v>0</v>
      </c>
      <c r="E75" s="3">
        <f>VLOOKUP($A75,'RAW DATA'!$A$1:$AI$332,32,FALSE)</f>
        <v>0</v>
      </c>
      <c r="F75" s="3">
        <f>VLOOKUP($A75,'RAW DATA'!$A$1:$AI$332,33,FALSE)</f>
        <v>0</v>
      </c>
      <c r="G75" s="3" t="str">
        <f>VLOOKUP($A75,'RAW DATA'!$A$1:$AI$332,34,FALSE)</f>
        <v>x</v>
      </c>
    </row>
    <row r="76" spans="1:7" x14ac:dyDescent="0.25">
      <c r="A76" s="2" t="s">
        <v>615</v>
      </c>
      <c r="B76" s="3" t="str">
        <f>VLOOKUP($A76,'RAW DATA'!$A$1:$AI$332,2,FALSE)</f>
        <v>ISI-077</v>
      </c>
      <c r="C76" s="3" t="str">
        <f>VLOOKUP($A76,'RAW DATA'!$A$1:$AI$332,5,FALSE)</f>
        <v>Lithium Titanate</v>
      </c>
      <c r="D76" s="3" t="str">
        <f>VLOOKUP($A76,'RAW DATA'!$A$1:$AI$332,6,FALSE)</f>
        <v>LTO</v>
      </c>
      <c r="E76" s="3">
        <f>VLOOKUP($A76,'RAW DATA'!$A$1:$AI$332,32,FALSE)</f>
        <v>0</v>
      </c>
      <c r="F76" s="3" t="str">
        <f>VLOOKUP($A76,'RAW DATA'!$A$1:$AI$332,33,FALSE)</f>
        <v>x</v>
      </c>
      <c r="G76" s="3">
        <f>VLOOKUP($A76,'RAW DATA'!$A$1:$AI$332,34,FALSE)</f>
        <v>0</v>
      </c>
    </row>
    <row r="77" spans="1:7" x14ac:dyDescent="0.25">
      <c r="A77" s="2" t="s">
        <v>617</v>
      </c>
      <c r="B77" s="3" t="str">
        <f>VLOOKUP($A77,'RAW DATA'!$A$1:$AI$332,2,FALSE)</f>
        <v>ISI-078</v>
      </c>
      <c r="C77" s="3" t="str">
        <f>VLOOKUP($A77,'RAW DATA'!$A$1:$AI$332,5,FALSE)</f>
        <v>Nickel rich</v>
      </c>
      <c r="D77" s="3" t="str">
        <f>VLOOKUP($A77,'RAW DATA'!$A$1:$AI$332,6,FALSE)</f>
        <v>NMC</v>
      </c>
      <c r="E77" s="3">
        <f>VLOOKUP($A77,'RAW DATA'!$A$1:$AI$332,32,FALSE)</f>
        <v>0</v>
      </c>
      <c r="F77" s="3" t="str">
        <f>VLOOKUP($A77,'RAW DATA'!$A$1:$AI$332,33,FALSE)</f>
        <v>x</v>
      </c>
      <c r="G77" s="3">
        <f>VLOOKUP($A77,'RAW DATA'!$A$1:$AI$332,34,FALSE)</f>
        <v>0</v>
      </c>
    </row>
    <row r="78" spans="1:7" x14ac:dyDescent="0.25">
      <c r="A78" s="2" t="s">
        <v>619</v>
      </c>
      <c r="B78" s="3" t="str">
        <f>VLOOKUP($A78,'RAW DATA'!$A$1:$AI$332,2,FALSE)</f>
        <v>ISI-079</v>
      </c>
      <c r="C78" s="3" t="str">
        <f>VLOOKUP($A78,'RAW DATA'!$A$1:$AI$332,5,FALSE)</f>
        <v>Nickel rich</v>
      </c>
      <c r="D78" s="3" t="str">
        <f>VLOOKUP($A78,'RAW DATA'!$A$1:$AI$332,6,FALSE)</f>
        <v>NMC 622</v>
      </c>
      <c r="E78" s="3">
        <f>VLOOKUP($A78,'RAW DATA'!$A$1:$AI$332,32,FALSE)</f>
        <v>0</v>
      </c>
      <c r="F78" s="3" t="str">
        <f>VLOOKUP($A78,'RAW DATA'!$A$1:$AI$332,33,FALSE)</f>
        <v>x</v>
      </c>
      <c r="G78" s="3">
        <f>VLOOKUP($A78,'RAW DATA'!$A$1:$AI$332,34,FALSE)</f>
        <v>0</v>
      </c>
    </row>
    <row r="79" spans="1:7" x14ac:dyDescent="0.25">
      <c r="A79" s="2" t="s">
        <v>600</v>
      </c>
      <c r="B79" s="3" t="str">
        <f>VLOOKUP($A79,'RAW DATA'!$A$1:$AI$332,2,FALSE)</f>
        <v>ISI-08</v>
      </c>
      <c r="C79" s="3" t="str">
        <f>VLOOKUP($A79,'RAW DATA'!$A$1:$AI$332,5,FALSE)</f>
        <v>Nickel rich</v>
      </c>
      <c r="D79" s="3" t="str">
        <f>VLOOKUP($A79,'RAW DATA'!$A$1:$AI$332,6,FALSE)</f>
        <v>NMC</v>
      </c>
      <c r="E79" s="3">
        <f>VLOOKUP($A79,'RAW DATA'!$A$1:$AI$332,32,FALSE)</f>
        <v>2020</v>
      </c>
      <c r="F79" s="3" t="str">
        <f>VLOOKUP($A79,'RAW DATA'!$A$1:$AI$332,33,FALSE)</f>
        <v>x</v>
      </c>
      <c r="G79" s="3" t="str">
        <f>VLOOKUP($A79,'RAW DATA'!$A$1:$AI$332,34,FALSE)</f>
        <v>x</v>
      </c>
    </row>
    <row r="80" spans="1:7" x14ac:dyDescent="0.25">
      <c r="A80" s="2" t="s">
        <v>622</v>
      </c>
      <c r="B80" s="3" t="str">
        <f>VLOOKUP($A80,'RAW DATA'!$A$1:$AI$332,2,FALSE)</f>
        <v>ISI-080</v>
      </c>
      <c r="C80" s="3" t="str">
        <f>VLOOKUP($A80,'RAW DATA'!$A$1:$AI$332,5,FALSE)</f>
        <v>Nickel rich</v>
      </c>
      <c r="D80" s="3" t="str">
        <f>VLOOKUP($A80,'RAW DATA'!$A$1:$AI$332,6,FALSE)</f>
        <v>NMC</v>
      </c>
      <c r="E80" s="3">
        <f>VLOOKUP($A80,'RAW DATA'!$A$1:$AI$332,32,FALSE)</f>
        <v>2014</v>
      </c>
      <c r="F80" s="3" t="str">
        <f>VLOOKUP($A80,'RAW DATA'!$A$1:$AI$332,33,FALSE)</f>
        <v>x</v>
      </c>
      <c r="G80" s="3">
        <f>VLOOKUP($A80,'RAW DATA'!$A$1:$AI$332,34,FALSE)</f>
        <v>0</v>
      </c>
    </row>
    <row r="81" spans="1:7" x14ac:dyDescent="0.25">
      <c r="A81" s="2" t="s">
        <v>623</v>
      </c>
      <c r="B81" s="3" t="str">
        <f>VLOOKUP($A81,'RAW DATA'!$A$1:$AI$332,2,FALSE)</f>
        <v>ISI-081</v>
      </c>
      <c r="C81" s="3" t="str">
        <f>VLOOKUP($A81,'RAW DATA'!$A$1:$AI$332,5,FALSE)</f>
        <v>Nickel rich</v>
      </c>
      <c r="D81" s="3" t="str">
        <f>VLOOKUP($A81,'RAW DATA'!$A$1:$AI$332,6,FALSE)</f>
        <v>NMC</v>
      </c>
      <c r="E81" s="3">
        <f>VLOOKUP($A81,'RAW DATA'!$A$1:$AI$332,32,FALSE)</f>
        <v>2018</v>
      </c>
      <c r="F81" s="3" t="str">
        <f>VLOOKUP($A81,'RAW DATA'!$A$1:$AI$332,33,FALSE)</f>
        <v>x</v>
      </c>
      <c r="G81" s="3">
        <f>VLOOKUP($A81,'RAW DATA'!$A$1:$AI$332,34,FALSE)</f>
        <v>0</v>
      </c>
    </row>
    <row r="82" spans="1:7" x14ac:dyDescent="0.25">
      <c r="A82" s="2" t="s">
        <v>624</v>
      </c>
      <c r="B82" s="3" t="str">
        <f>VLOOKUP($A82,'RAW DATA'!$A$1:$AI$332,2,FALSE)</f>
        <v>ISI-082</v>
      </c>
      <c r="C82" s="3" t="str">
        <f>VLOOKUP($A82,'RAW DATA'!$A$1:$AI$332,5,FALSE)</f>
        <v>Nickel rich</v>
      </c>
      <c r="D82" s="3" t="str">
        <f>VLOOKUP($A82,'RAW DATA'!$A$1:$AI$332,6,FALSE)</f>
        <v>NMC 811</v>
      </c>
      <c r="E82" s="3">
        <f>VLOOKUP($A82,'RAW DATA'!$A$1:$AI$332,32,FALSE)</f>
        <v>2017</v>
      </c>
      <c r="F82" s="3" t="str">
        <f>VLOOKUP($A82,'RAW DATA'!$A$1:$AI$332,33,FALSE)</f>
        <v>x</v>
      </c>
      <c r="G82" s="3">
        <f>VLOOKUP($A82,'RAW DATA'!$A$1:$AI$332,34,FALSE)</f>
        <v>0</v>
      </c>
    </row>
    <row r="83" spans="1:7" x14ac:dyDescent="0.25">
      <c r="A83" s="2" t="s">
        <v>631</v>
      </c>
      <c r="B83" s="3" t="str">
        <f>VLOOKUP($A83,'RAW DATA'!$A$1:$AI$332,2,FALSE)</f>
        <v>ISI-083</v>
      </c>
      <c r="C83" s="3" t="str">
        <f>VLOOKUP($A83,'RAW DATA'!$A$1:$AI$332,5,FALSE)</f>
        <v>Nickel rich</v>
      </c>
      <c r="D83" s="3" t="str">
        <f>VLOOKUP($A83,'RAW DATA'!$A$1:$AI$332,6,FALSE)</f>
        <v>NCA</v>
      </c>
      <c r="E83" s="3">
        <f>VLOOKUP($A83,'RAW DATA'!$A$1:$AI$332,32,FALSE)</f>
        <v>2017</v>
      </c>
      <c r="F83" s="3" t="str">
        <f>VLOOKUP($A83,'RAW DATA'!$A$1:$AI$332,33,FALSE)</f>
        <v>x</v>
      </c>
      <c r="G83" s="3">
        <f>VLOOKUP($A83,'RAW DATA'!$A$1:$AI$332,34,FALSE)</f>
        <v>0</v>
      </c>
    </row>
    <row r="84" spans="1:7" x14ac:dyDescent="0.25">
      <c r="A84" s="2" t="s">
        <v>642</v>
      </c>
      <c r="B84" s="3" t="str">
        <f>VLOOKUP($A84,'RAW DATA'!$A$1:$AI$332,2,FALSE)</f>
        <v>ISI-084</v>
      </c>
      <c r="C84" s="3" t="str">
        <f>VLOOKUP($A84,'RAW DATA'!$A$1:$AI$332,5,FALSE)</f>
        <v>Lithium Titanate</v>
      </c>
      <c r="D84" s="3" t="str">
        <f>VLOOKUP($A84,'RAW DATA'!$A$1:$AI$332,6,FALSE)</f>
        <v>LTO</v>
      </c>
      <c r="E84" s="3">
        <f>VLOOKUP($A84,'RAW DATA'!$A$1:$AI$332,32,FALSE)</f>
        <v>0</v>
      </c>
      <c r="F84" s="3">
        <f>VLOOKUP($A84,'RAW DATA'!$A$1:$AI$332,33,FALSE)</f>
        <v>0</v>
      </c>
      <c r="G84" s="3" t="str">
        <f>VLOOKUP($A84,'RAW DATA'!$A$1:$AI$332,34,FALSE)</f>
        <v>x</v>
      </c>
    </row>
    <row r="85" spans="1:7" x14ac:dyDescent="0.25">
      <c r="A85" s="2" t="s">
        <v>643</v>
      </c>
      <c r="B85" s="3" t="str">
        <f>VLOOKUP($A85,'RAW DATA'!$A$1:$AI$332,2,FALSE)</f>
        <v>ISI-085</v>
      </c>
      <c r="C85" s="3" t="str">
        <f>VLOOKUP($A85,'RAW DATA'!$A$1:$AI$332,5,FALSE)</f>
        <v>Nickel rich</v>
      </c>
      <c r="D85" s="3" t="str">
        <f>VLOOKUP($A85,'RAW DATA'!$A$1:$AI$332,6,FALSE)</f>
        <v>NCA</v>
      </c>
      <c r="E85" s="3">
        <f>VLOOKUP($A85,'RAW DATA'!$A$1:$AI$332,32,FALSE)</f>
        <v>0</v>
      </c>
      <c r="F85" s="3">
        <f>VLOOKUP($A85,'RAW DATA'!$A$1:$AI$332,33,FALSE)</f>
        <v>0</v>
      </c>
      <c r="G85" s="3" t="str">
        <f>VLOOKUP($A85,'RAW DATA'!$A$1:$AI$332,34,FALSE)</f>
        <v>x</v>
      </c>
    </row>
    <row r="86" spans="1:7" x14ac:dyDescent="0.25">
      <c r="A86" s="2" t="s">
        <v>644</v>
      </c>
      <c r="B86" s="3" t="str">
        <f>VLOOKUP($A86,'RAW DATA'!$A$1:$AI$332,2,FALSE)</f>
        <v>ISI-086</v>
      </c>
      <c r="C86" s="3" t="str">
        <f>VLOOKUP($A86,'RAW DATA'!$A$1:$AI$332,5,FALSE)</f>
        <v>Nickel rich</v>
      </c>
      <c r="D86" s="3" t="str">
        <f>VLOOKUP($A86,'RAW DATA'!$A$1:$AI$332,6,FALSE)</f>
        <v>NCA</v>
      </c>
      <c r="E86" s="3">
        <f>VLOOKUP($A86,'RAW DATA'!$A$1:$AI$332,32,FALSE)</f>
        <v>0</v>
      </c>
      <c r="F86" s="3">
        <f>VLOOKUP($A86,'RAW DATA'!$A$1:$AI$332,33,FALSE)</f>
        <v>0</v>
      </c>
      <c r="G86" s="3" t="str">
        <f>VLOOKUP($A86,'RAW DATA'!$A$1:$AI$332,34,FALSE)</f>
        <v>x</v>
      </c>
    </row>
    <row r="87" spans="1:7" x14ac:dyDescent="0.25">
      <c r="A87" s="2" t="s">
        <v>645</v>
      </c>
      <c r="B87" s="3" t="str">
        <f>VLOOKUP($A87,'RAW DATA'!$A$1:$AI$332,2,FALSE)</f>
        <v>ISI-087</v>
      </c>
      <c r="C87" s="3" t="str">
        <f>VLOOKUP($A87,'RAW DATA'!$A$1:$AI$332,5,FALSE)</f>
        <v>Nickel rich</v>
      </c>
      <c r="D87" s="3" t="str">
        <f>VLOOKUP($A87,'RAW DATA'!$A$1:$AI$332,6,FALSE)</f>
        <v>NCA</v>
      </c>
      <c r="E87" s="3">
        <f>VLOOKUP($A87,'RAW DATA'!$A$1:$AI$332,32,FALSE)</f>
        <v>0</v>
      </c>
      <c r="F87" s="3" t="str">
        <f>VLOOKUP($A87,'RAW DATA'!$A$1:$AI$332,33,FALSE)</f>
        <v>x</v>
      </c>
      <c r="G87" s="3" t="str">
        <f>VLOOKUP($A87,'RAW DATA'!$A$1:$AI$332,34,FALSE)</f>
        <v>x</v>
      </c>
    </row>
    <row r="88" spans="1:7" x14ac:dyDescent="0.25">
      <c r="A88" s="2" t="s">
        <v>682</v>
      </c>
      <c r="B88" s="3" t="str">
        <f>VLOOKUP($A88,'RAW DATA'!$A$1:$AI$332,2,FALSE)</f>
        <v>ISI-088</v>
      </c>
      <c r="C88" s="3" t="str">
        <f>VLOOKUP($A88,'RAW DATA'!$A$1:$AI$332,5,FALSE)</f>
        <v>Nickel rich</v>
      </c>
      <c r="D88" s="3" t="str">
        <f>VLOOKUP($A88,'RAW DATA'!$A$1:$AI$332,6,FALSE)</f>
        <v>NCA</v>
      </c>
      <c r="E88" s="3">
        <f>VLOOKUP($A88,'RAW DATA'!$A$1:$AI$332,32,FALSE)</f>
        <v>2017</v>
      </c>
      <c r="F88" s="3" t="str">
        <f>VLOOKUP($A88,'RAW DATA'!$A$1:$AI$332,33,FALSE)</f>
        <v>x</v>
      </c>
      <c r="G88" s="3">
        <f>VLOOKUP($A88,'RAW DATA'!$A$1:$AI$332,34,FALSE)</f>
        <v>0</v>
      </c>
    </row>
    <row r="89" spans="1:7" x14ac:dyDescent="0.25">
      <c r="A89" s="2" t="s">
        <v>683</v>
      </c>
      <c r="B89" s="3" t="str">
        <f>VLOOKUP($A89,'RAW DATA'!$A$1:$AI$332,2,FALSE)</f>
        <v>ISI-089</v>
      </c>
      <c r="C89" s="3" t="str">
        <f>VLOOKUP($A89,'RAW DATA'!$A$1:$AI$332,5,FALSE)</f>
        <v>Nickel rich</v>
      </c>
      <c r="D89" s="3" t="str">
        <f>VLOOKUP($A89,'RAW DATA'!$A$1:$AI$332,6,FALSE)</f>
        <v>NCA</v>
      </c>
      <c r="E89" s="3">
        <f>VLOOKUP($A89,'RAW DATA'!$A$1:$AI$332,32,FALSE)</f>
        <v>2015</v>
      </c>
      <c r="F89" s="3" t="str">
        <f>VLOOKUP($A89,'RAW DATA'!$A$1:$AI$332,33,FALSE)</f>
        <v>x</v>
      </c>
      <c r="G89" s="3">
        <f>VLOOKUP($A89,'RAW DATA'!$A$1:$AI$332,34,FALSE)</f>
        <v>0</v>
      </c>
    </row>
    <row r="90" spans="1:7" x14ac:dyDescent="0.25">
      <c r="A90" s="2" t="s">
        <v>601</v>
      </c>
      <c r="B90" s="3" t="str">
        <f>VLOOKUP($A90,'RAW DATA'!$A$1:$AI$332,2,FALSE)</f>
        <v>ISI-09</v>
      </c>
      <c r="C90" s="3" t="str">
        <f>VLOOKUP($A90,'RAW DATA'!$A$1:$AI$332,5,FALSE)</f>
        <v>Nickel rich</v>
      </c>
      <c r="D90" s="3" t="str">
        <f>VLOOKUP($A90,'RAW DATA'!$A$1:$AI$332,6,FALSE)</f>
        <v>NMC</v>
      </c>
      <c r="E90" s="3">
        <f>VLOOKUP($A90,'RAW DATA'!$A$1:$AI$332,32,FALSE)</f>
        <v>2020</v>
      </c>
      <c r="F90" s="3" t="str">
        <f>VLOOKUP($A90,'RAW DATA'!$A$1:$AI$332,33,FALSE)</f>
        <v>x</v>
      </c>
      <c r="G90" s="3" t="str">
        <f>VLOOKUP($A90,'RAW DATA'!$A$1:$AI$332,34,FALSE)</f>
        <v>x</v>
      </c>
    </row>
    <row r="91" spans="1:7" x14ac:dyDescent="0.25">
      <c r="A91" s="2" t="s">
        <v>701</v>
      </c>
      <c r="B91" s="3" t="str">
        <f>VLOOKUP($A91,'RAW DATA'!$A$1:$AI$332,2,FALSE)</f>
        <v>ISI-090</v>
      </c>
      <c r="C91" s="3" t="str">
        <f>VLOOKUP($A91,'RAW DATA'!$A$1:$AI$332,5,FALSE)</f>
        <v>Nickel rich</v>
      </c>
      <c r="D91" s="3" t="str">
        <f>VLOOKUP($A91,'RAW DATA'!$A$1:$AI$332,6,FALSE)</f>
        <v>NMC</v>
      </c>
      <c r="E91" s="3">
        <f>VLOOKUP($A91,'RAW DATA'!$A$1:$AI$332,32,FALSE)</f>
        <v>0</v>
      </c>
      <c r="F91" s="3">
        <f>VLOOKUP($A91,'RAW DATA'!$A$1:$AI$332,33,FALSE)</f>
        <v>0</v>
      </c>
      <c r="G91" s="3" t="str">
        <f>VLOOKUP($A91,'RAW DATA'!$A$1:$AI$332,34,FALSE)</f>
        <v>x</v>
      </c>
    </row>
    <row r="92" spans="1:7" x14ac:dyDescent="0.25">
      <c r="A92" s="2" t="s">
        <v>485</v>
      </c>
      <c r="B92" s="3" t="str">
        <f>VLOOKUP($A92,'RAW DATA'!$A$1:$AI$332,2,FALSE)</f>
        <v>ISI-091</v>
      </c>
      <c r="C92" s="3" t="str">
        <f>VLOOKUP($A92,'RAW DATA'!$A$1:$AI$332,5,FALSE)</f>
        <v>Nickel rich</v>
      </c>
      <c r="D92" s="3" t="str">
        <f>VLOOKUP($A92,'RAW DATA'!$A$1:$AI$332,6,FALSE)</f>
        <v>NMC, NCA, NMC/NCA</v>
      </c>
      <c r="E92" s="3">
        <f>VLOOKUP($A92,'RAW DATA'!$A$1:$AI$332,32,FALSE)</f>
        <v>2020</v>
      </c>
      <c r="F92" s="3" t="str">
        <f>VLOOKUP($A92,'RAW DATA'!$A$1:$AI$332,33,FALSE)</f>
        <v>x</v>
      </c>
      <c r="G92" s="3">
        <f>VLOOKUP($A92,'RAW DATA'!$A$1:$AI$332,34,FALSE)</f>
        <v>0</v>
      </c>
    </row>
    <row r="93" spans="1:7" x14ac:dyDescent="0.25">
      <c r="A93" s="2" t="s">
        <v>486</v>
      </c>
      <c r="B93" s="3" t="str">
        <f>VLOOKUP($A93,'RAW DATA'!$A$1:$AI$332,2,FALSE)</f>
        <v>ISI-092</v>
      </c>
      <c r="C93" s="3" t="str">
        <f>VLOOKUP($A93,'RAW DATA'!$A$1:$AI$332,5,FALSE)</f>
        <v>Nickel rich</v>
      </c>
      <c r="D93" s="3" t="str">
        <f>VLOOKUP($A93,'RAW DATA'!$A$1:$AI$332,6,FALSE)</f>
        <v>NMC, NCA, NMC/NCA</v>
      </c>
      <c r="E93" s="3">
        <f>VLOOKUP($A93,'RAW DATA'!$A$1:$AI$332,32,FALSE)</f>
        <v>2016</v>
      </c>
      <c r="F93" s="3" t="str">
        <f>VLOOKUP($A93,'RAW DATA'!$A$1:$AI$332,33,FALSE)</f>
        <v>x</v>
      </c>
      <c r="G93" s="3">
        <f>VLOOKUP($A93,'RAW DATA'!$A$1:$AI$332,34,FALSE)</f>
        <v>0</v>
      </c>
    </row>
    <row r="94" spans="1:7" x14ac:dyDescent="0.25">
      <c r="A94" s="2" t="s">
        <v>487</v>
      </c>
      <c r="B94" s="3" t="str">
        <f>VLOOKUP($A94,'RAW DATA'!$A$1:$AI$332,2,FALSE)</f>
        <v>ISI-093</v>
      </c>
      <c r="C94" s="3" t="str">
        <f>VLOOKUP($A94,'RAW DATA'!$A$1:$AI$332,5,FALSE)</f>
        <v>Nickel rich</v>
      </c>
      <c r="D94" s="3" t="str">
        <f>VLOOKUP($A94,'RAW DATA'!$A$1:$AI$332,6,FALSE)</f>
        <v>NMC, NCA, NMC/NCA</v>
      </c>
      <c r="E94" s="3" t="str">
        <f>VLOOKUP($A94,'RAW DATA'!$A$1:$AI$332,32,FALSE)</f>
        <v>N/A</v>
      </c>
      <c r="F94" s="3" t="str">
        <f>VLOOKUP($A94,'RAW DATA'!$A$1:$AI$332,33,FALSE)</f>
        <v>x</v>
      </c>
      <c r="G94" s="3">
        <f>VLOOKUP($A94,'RAW DATA'!$A$1:$AI$332,34,FALSE)</f>
        <v>0</v>
      </c>
    </row>
    <row r="95" spans="1:7" x14ac:dyDescent="0.25">
      <c r="A95" s="2" t="s">
        <v>480</v>
      </c>
      <c r="B95" s="3" t="str">
        <f>VLOOKUP($A95,'RAW DATA'!$A$1:$AI$332,2,FALSE)</f>
        <v>ISI-094</v>
      </c>
      <c r="C95" s="3" t="str">
        <f>VLOOKUP($A95,'RAW DATA'!$A$1:$AI$332,5,FALSE)</f>
        <v>Nickel rich</v>
      </c>
      <c r="D95" s="3" t="str">
        <f>VLOOKUP($A95,'RAW DATA'!$A$1:$AI$332,6,FALSE)</f>
        <v>NCA</v>
      </c>
      <c r="E95" s="3">
        <f>VLOOKUP($A95,'RAW DATA'!$A$1:$AI$332,32,FALSE)</f>
        <v>2019</v>
      </c>
      <c r="F95" s="3" t="str">
        <f>VLOOKUP($A95,'RAW DATA'!$A$1:$AI$332,33,FALSE)</f>
        <v>x</v>
      </c>
      <c r="G95" s="3">
        <f>VLOOKUP($A95,'RAW DATA'!$A$1:$AI$332,34,FALSE)</f>
        <v>0</v>
      </c>
    </row>
    <row r="96" spans="1:7" x14ac:dyDescent="0.25">
      <c r="A96" s="2" t="s">
        <v>481</v>
      </c>
      <c r="B96" s="3" t="str">
        <f>VLOOKUP($A96,'RAW DATA'!$A$1:$AI$332,2,FALSE)</f>
        <v>ISI-095</v>
      </c>
      <c r="C96" s="3" t="str">
        <f>VLOOKUP($A96,'RAW DATA'!$A$1:$AI$332,5,FALSE)</f>
        <v>Nickel rich</v>
      </c>
      <c r="D96" s="3" t="str">
        <f>VLOOKUP($A96,'RAW DATA'!$A$1:$AI$332,6,FALSE)</f>
        <v>NCA</v>
      </c>
      <c r="E96" s="3">
        <f>VLOOKUP($A96,'RAW DATA'!$A$1:$AI$332,32,FALSE)</f>
        <v>2019</v>
      </c>
      <c r="F96" s="3" t="str">
        <f>VLOOKUP($A96,'RAW DATA'!$A$1:$AI$332,33,FALSE)</f>
        <v>x</v>
      </c>
      <c r="G96" s="3">
        <f>VLOOKUP($A96,'RAW DATA'!$A$1:$AI$332,34,FALSE)</f>
        <v>0</v>
      </c>
    </row>
    <row r="97" spans="1:7" x14ac:dyDescent="0.25">
      <c r="A97" s="2" t="s">
        <v>482</v>
      </c>
      <c r="B97" s="3" t="str">
        <f>VLOOKUP($A97,'RAW DATA'!$A$1:$AI$332,2,FALSE)</f>
        <v>ISI-096</v>
      </c>
      <c r="C97" s="3" t="str">
        <f>VLOOKUP($A97,'RAW DATA'!$A$1:$AI$332,5,FALSE)</f>
        <v>Nickel rich</v>
      </c>
      <c r="D97" s="3" t="str">
        <f>VLOOKUP($A97,'RAW DATA'!$A$1:$AI$332,6,FALSE)</f>
        <v>NCA</v>
      </c>
      <c r="E97" s="3">
        <f>VLOOKUP($A97,'RAW DATA'!$A$1:$AI$332,32,FALSE)</f>
        <v>2019</v>
      </c>
      <c r="F97" s="3" t="str">
        <f>VLOOKUP($A97,'RAW DATA'!$A$1:$AI$332,33,FALSE)</f>
        <v>x</v>
      </c>
      <c r="G97" s="3">
        <f>VLOOKUP($A97,'RAW DATA'!$A$1:$AI$332,34,FALSE)</f>
        <v>0</v>
      </c>
    </row>
    <row r="98" spans="1:7" x14ac:dyDescent="0.25">
      <c r="A98" s="2" t="s">
        <v>488</v>
      </c>
      <c r="B98" s="3" t="str">
        <f>VLOOKUP($A98,'RAW DATA'!$A$1:$AI$332,2,FALSE)</f>
        <v>ISI-097</v>
      </c>
      <c r="C98" s="3" t="str">
        <f>VLOOKUP($A98,'RAW DATA'!$A$1:$AI$332,5,FALSE)</f>
        <v>Nickel rich</v>
      </c>
      <c r="D98" s="3" t="str">
        <f>VLOOKUP($A98,'RAW DATA'!$A$1:$AI$332,6,FALSE)</f>
        <v>NCA</v>
      </c>
      <c r="E98" s="3">
        <f>VLOOKUP($A98,'RAW DATA'!$A$1:$AI$332,32,FALSE)</f>
        <v>2019</v>
      </c>
      <c r="F98" s="3" t="str">
        <f>VLOOKUP($A98,'RAW DATA'!$A$1:$AI$332,33,FALSE)</f>
        <v>x</v>
      </c>
      <c r="G98" s="3">
        <f>VLOOKUP($A98,'RAW DATA'!$A$1:$AI$332,34,FALSE)</f>
        <v>0</v>
      </c>
    </row>
    <row r="99" spans="1:7" x14ac:dyDescent="0.25">
      <c r="A99" s="2" t="s">
        <v>483</v>
      </c>
      <c r="B99" s="3" t="str">
        <f>VLOOKUP($A99,'RAW DATA'!$A$1:$AI$332,2,FALSE)</f>
        <v>ISI-098</v>
      </c>
      <c r="C99" s="3" t="str">
        <f>VLOOKUP($A99,'RAW DATA'!$A$1:$AI$332,5,FALSE)</f>
        <v>Nickel rich</v>
      </c>
      <c r="D99" s="3" t="str">
        <f>VLOOKUP($A99,'RAW DATA'!$A$1:$AI$332,6,FALSE)</f>
        <v>NCA</v>
      </c>
      <c r="E99" s="3">
        <f>VLOOKUP($A99,'RAW DATA'!$A$1:$AI$332,32,FALSE)</f>
        <v>2019</v>
      </c>
      <c r="F99" s="3" t="str">
        <f>VLOOKUP($A99,'RAW DATA'!$A$1:$AI$332,33,FALSE)</f>
        <v>x</v>
      </c>
      <c r="G99" s="3">
        <f>VLOOKUP($A99,'RAW DATA'!$A$1:$AI$332,34,FALSE)</f>
        <v>0</v>
      </c>
    </row>
    <row r="100" spans="1:7" x14ac:dyDescent="0.25">
      <c r="A100" s="2" t="s">
        <v>484</v>
      </c>
      <c r="B100" s="3" t="str">
        <f>VLOOKUP($A100,'RAW DATA'!$A$1:$AI$332,2,FALSE)</f>
        <v>ISI-099</v>
      </c>
      <c r="C100" s="3" t="str">
        <f>VLOOKUP($A100,'RAW DATA'!$A$1:$AI$332,5,FALSE)</f>
        <v>Nickel rich</v>
      </c>
      <c r="D100" s="3" t="str">
        <f>VLOOKUP($A100,'RAW DATA'!$A$1:$AI$332,6,FALSE)</f>
        <v>NCA</v>
      </c>
      <c r="E100" s="3">
        <f>VLOOKUP($A100,'RAW DATA'!$A$1:$AI$332,32,FALSE)</f>
        <v>2019</v>
      </c>
      <c r="F100" s="3" t="str">
        <f>VLOOKUP($A100,'RAW DATA'!$A$1:$AI$332,33,FALSE)</f>
        <v>x</v>
      </c>
      <c r="G100" s="3">
        <f>VLOOKUP($A100,'RAW DATA'!$A$1:$AI$332,34,FALSE)</f>
        <v>0</v>
      </c>
    </row>
    <row r="101" spans="1:7" x14ac:dyDescent="0.25">
      <c r="A101" s="2" t="s">
        <v>220</v>
      </c>
      <c r="B101" s="3" t="str">
        <f>VLOOKUP($A101,'RAW DATA'!$A$1:$AI$332,2,FALSE)</f>
        <v>ISI-100</v>
      </c>
      <c r="C101" s="3" t="str">
        <f>VLOOKUP($A101,'RAW DATA'!$A$1:$AI$332,5,FALSE)</f>
        <v>Nickel rich</v>
      </c>
      <c r="D101" s="3" t="str">
        <f>VLOOKUP($A101,'RAW DATA'!$A$1:$AI$332,6,FALSE)</f>
        <v>NMC</v>
      </c>
      <c r="E101" s="3" t="str">
        <f>VLOOKUP($A101,'RAW DATA'!$A$1:$AI$332,32,FALSE)</f>
        <v>N/A</v>
      </c>
      <c r="F101" s="3" t="str">
        <f>VLOOKUP($A101,'RAW DATA'!$A$1:$AI$332,33,FALSE)</f>
        <v>x</v>
      </c>
      <c r="G101" s="3">
        <f>VLOOKUP($A101,'RAW DATA'!$A$1:$AI$332,34,FALSE)</f>
        <v>0</v>
      </c>
    </row>
    <row r="102" spans="1:7" x14ac:dyDescent="0.25">
      <c r="A102" s="2" t="s">
        <v>221</v>
      </c>
      <c r="B102" s="3" t="str">
        <f>VLOOKUP($A102,'RAW DATA'!$A$1:$AI$332,2,FALSE)</f>
        <v>ISI-101</v>
      </c>
      <c r="C102" s="3" t="str">
        <f>VLOOKUP($A102,'RAW DATA'!$A$1:$AI$332,5,FALSE)</f>
        <v>Nickel rich</v>
      </c>
      <c r="D102" s="3" t="str">
        <f>VLOOKUP($A102,'RAW DATA'!$A$1:$AI$332,6,FALSE)</f>
        <v>NMC / LTO</v>
      </c>
      <c r="E102" s="3">
        <f>VLOOKUP($A102,'RAW DATA'!$A$1:$AI$332,32,FALSE)</f>
        <v>2019</v>
      </c>
      <c r="F102" s="3" t="str">
        <f>VLOOKUP($A102,'RAW DATA'!$A$1:$AI$332,33,FALSE)</f>
        <v>x</v>
      </c>
      <c r="G102" s="3">
        <f>VLOOKUP($A102,'RAW DATA'!$A$1:$AI$332,34,FALSE)</f>
        <v>0</v>
      </c>
    </row>
    <row r="103" spans="1:7" x14ac:dyDescent="0.25">
      <c r="A103" s="2" t="s">
        <v>222</v>
      </c>
      <c r="B103" s="3" t="str">
        <f>VLOOKUP($A103,'RAW DATA'!$A$1:$AI$332,2,FALSE)</f>
        <v>ISI-102</v>
      </c>
      <c r="C103" s="3" t="str">
        <f>VLOOKUP($A103,'RAW DATA'!$A$1:$AI$332,5,FALSE)</f>
        <v>Lithium Iron Phosphate</v>
      </c>
      <c r="D103" s="3" t="str">
        <f>VLOOKUP($A103,'RAW DATA'!$A$1:$AI$332,6,FALSE)</f>
        <v>LFP</v>
      </c>
      <c r="E103" s="3">
        <f>VLOOKUP($A103,'RAW DATA'!$A$1:$AI$332,32,FALSE)</f>
        <v>2020</v>
      </c>
      <c r="F103" s="3" t="str">
        <f>VLOOKUP($A103,'RAW DATA'!$A$1:$AI$332,33,FALSE)</f>
        <v>x</v>
      </c>
      <c r="G103" s="3">
        <f>VLOOKUP($A103,'RAW DATA'!$A$1:$AI$332,34,FALSE)</f>
        <v>0</v>
      </c>
    </row>
    <row r="104" spans="1:7" x14ac:dyDescent="0.25">
      <c r="A104" s="2" t="s">
        <v>223</v>
      </c>
      <c r="B104" s="3" t="str">
        <f>VLOOKUP($A104,'RAW DATA'!$A$1:$AI$332,2,FALSE)</f>
        <v>ISI-103</v>
      </c>
      <c r="C104" s="3" t="str">
        <f>VLOOKUP($A104,'RAW DATA'!$A$1:$AI$332,5,FALSE)</f>
        <v>Nickel rich</v>
      </c>
      <c r="D104" s="3" t="str">
        <f>VLOOKUP($A104,'RAW DATA'!$A$1:$AI$332,6,FALSE)</f>
        <v>NMC</v>
      </c>
      <c r="E104" s="3">
        <f>VLOOKUP($A104,'RAW DATA'!$A$1:$AI$332,32,FALSE)</f>
        <v>2020</v>
      </c>
      <c r="F104" s="3" t="str">
        <f>VLOOKUP($A104,'RAW DATA'!$A$1:$AI$332,33,FALSE)</f>
        <v>x</v>
      </c>
      <c r="G104" s="3">
        <f>VLOOKUP($A104,'RAW DATA'!$A$1:$AI$332,34,FALSE)</f>
        <v>0</v>
      </c>
    </row>
    <row r="105" spans="1:7" x14ac:dyDescent="0.25">
      <c r="A105" s="2" t="s">
        <v>224</v>
      </c>
      <c r="B105" s="3" t="str">
        <f>VLOOKUP($A105,'RAW DATA'!$A$1:$AI$332,2,FALSE)</f>
        <v>ISI-104</v>
      </c>
      <c r="C105" s="3" t="str">
        <f>VLOOKUP($A105,'RAW DATA'!$A$1:$AI$332,5,FALSE)</f>
        <v>Nickel rich</v>
      </c>
      <c r="D105" s="3" t="str">
        <f>VLOOKUP($A105,'RAW DATA'!$A$1:$AI$332,6,FALSE)</f>
        <v>NMC</v>
      </c>
      <c r="E105" s="3">
        <f>VLOOKUP($A105,'RAW DATA'!$A$1:$AI$332,32,FALSE)</f>
        <v>2020</v>
      </c>
      <c r="F105" s="3" t="str">
        <f>VLOOKUP($A105,'RAW DATA'!$A$1:$AI$332,33,FALSE)</f>
        <v>x</v>
      </c>
      <c r="G105" s="3">
        <f>VLOOKUP($A105,'RAW DATA'!$A$1:$AI$332,34,FALSE)</f>
        <v>0</v>
      </c>
    </row>
    <row r="106" spans="1:7" x14ac:dyDescent="0.25">
      <c r="A106" s="2" t="s">
        <v>225</v>
      </c>
      <c r="B106" s="3" t="str">
        <f>VLOOKUP($A106,'RAW DATA'!$A$1:$AI$332,2,FALSE)</f>
        <v>ISI-105</v>
      </c>
      <c r="C106" s="3" t="str">
        <f>VLOOKUP($A106,'RAW DATA'!$A$1:$AI$332,5,FALSE)</f>
        <v>Nickel rich</v>
      </c>
      <c r="D106" s="3" t="str">
        <f>VLOOKUP($A106,'RAW DATA'!$A$1:$AI$332,6,FALSE)</f>
        <v>NMC</v>
      </c>
      <c r="E106" s="3" t="str">
        <f>VLOOKUP($A106,'RAW DATA'!$A$1:$AI$332,32,FALSE)</f>
        <v>N/A</v>
      </c>
      <c r="F106" s="3" t="str">
        <f>VLOOKUP($A106,'RAW DATA'!$A$1:$AI$332,33,FALSE)</f>
        <v>x</v>
      </c>
      <c r="G106" s="3">
        <f>VLOOKUP($A106,'RAW DATA'!$A$1:$AI$332,34,FALSE)</f>
        <v>0</v>
      </c>
    </row>
    <row r="107" spans="1:7" x14ac:dyDescent="0.25">
      <c r="A107" s="2" t="s">
        <v>226</v>
      </c>
      <c r="B107" s="3" t="str">
        <f>VLOOKUP($A107,'RAW DATA'!$A$1:$AI$332,2,FALSE)</f>
        <v>ISI-106</v>
      </c>
      <c r="C107" s="3" t="str">
        <f>VLOOKUP($A107,'RAW DATA'!$A$1:$AI$332,5,FALSE)</f>
        <v>Nickel rich</v>
      </c>
      <c r="D107" s="3" t="str">
        <f>VLOOKUP($A107,'RAW DATA'!$A$1:$AI$332,6,FALSE)</f>
        <v>NMC</v>
      </c>
      <c r="E107" s="3" t="str">
        <f>VLOOKUP($A107,'RAW DATA'!$A$1:$AI$332,32,FALSE)</f>
        <v>N/A</v>
      </c>
      <c r="F107" s="3" t="str">
        <f>VLOOKUP($A107,'RAW DATA'!$A$1:$AI$332,33,FALSE)</f>
        <v>x</v>
      </c>
      <c r="G107" s="3">
        <f>VLOOKUP($A107,'RAW DATA'!$A$1:$AI$332,34,FALSE)</f>
        <v>0</v>
      </c>
    </row>
    <row r="108" spans="1:7" x14ac:dyDescent="0.25">
      <c r="A108" s="2" t="s">
        <v>227</v>
      </c>
      <c r="B108" s="3" t="str">
        <f>VLOOKUP($A108,'RAW DATA'!$A$1:$AI$332,2,FALSE)</f>
        <v>ISI-107</v>
      </c>
      <c r="C108" s="3" t="str">
        <f>VLOOKUP($A108,'RAW DATA'!$A$1:$AI$332,5,FALSE)</f>
        <v>Nickel rich</v>
      </c>
      <c r="D108" s="3" t="str">
        <f>VLOOKUP($A108,'RAW DATA'!$A$1:$AI$332,6,FALSE)</f>
        <v>NCA</v>
      </c>
      <c r="E108" s="3" t="str">
        <f>VLOOKUP($A108,'RAW DATA'!$A$1:$AI$332,32,FALSE)</f>
        <v>N/A</v>
      </c>
      <c r="F108" s="3" t="str">
        <f>VLOOKUP($A108,'RAW DATA'!$A$1:$AI$332,33,FALSE)</f>
        <v>x</v>
      </c>
      <c r="G108" s="3">
        <f>VLOOKUP($A108,'RAW DATA'!$A$1:$AI$332,34,FALSE)</f>
        <v>0</v>
      </c>
    </row>
    <row r="109" spans="1:7" x14ac:dyDescent="0.25">
      <c r="A109" s="2" t="s">
        <v>228</v>
      </c>
      <c r="B109" s="3" t="str">
        <f>VLOOKUP($A109,'RAW DATA'!$A$1:$AI$332,2,FALSE)</f>
        <v>ISI-108</v>
      </c>
      <c r="C109" s="3" t="str">
        <f>VLOOKUP($A109,'RAW DATA'!$A$1:$AI$332,5,FALSE)</f>
        <v>Nickel rich</v>
      </c>
      <c r="D109" s="3" t="str">
        <f>VLOOKUP($A109,'RAW DATA'!$A$1:$AI$332,6,FALSE)</f>
        <v>NMC</v>
      </c>
      <c r="E109" s="3" t="str">
        <f>VLOOKUP($A109,'RAW DATA'!$A$1:$AI$332,32,FALSE)</f>
        <v>N/A</v>
      </c>
      <c r="F109" s="3" t="str">
        <f>VLOOKUP($A109,'RAW DATA'!$A$1:$AI$332,33,FALSE)</f>
        <v>x</v>
      </c>
      <c r="G109" s="3">
        <f>VLOOKUP($A109,'RAW DATA'!$A$1:$AI$332,34,FALSE)</f>
        <v>0</v>
      </c>
    </row>
    <row r="110" spans="1:7" x14ac:dyDescent="0.25">
      <c r="A110" s="2" t="s">
        <v>229</v>
      </c>
      <c r="B110" s="3" t="str">
        <f>VLOOKUP($A110,'RAW DATA'!$A$1:$AI$332,2,FALSE)</f>
        <v>ISI-109</v>
      </c>
      <c r="C110" s="3" t="str">
        <f>VLOOKUP($A110,'RAW DATA'!$A$1:$AI$332,5,FALSE)</f>
        <v>Lithium Iron Phosphate</v>
      </c>
      <c r="D110" s="3" t="str">
        <f>VLOOKUP($A110,'RAW DATA'!$A$1:$AI$332,6,FALSE)</f>
        <v>LFP</v>
      </c>
      <c r="E110" s="3" t="str">
        <f>VLOOKUP($A110,'RAW DATA'!$A$1:$AI$332,32,FALSE)</f>
        <v>N/A</v>
      </c>
      <c r="F110" s="3" t="str">
        <f>VLOOKUP($A110,'RAW DATA'!$A$1:$AI$332,33,FALSE)</f>
        <v>x</v>
      </c>
      <c r="G110" s="3">
        <f>VLOOKUP($A110,'RAW DATA'!$A$1:$AI$332,34,FALSE)</f>
        <v>0</v>
      </c>
    </row>
    <row r="111" spans="1:7" x14ac:dyDescent="0.25">
      <c r="A111" s="2" t="s">
        <v>230</v>
      </c>
      <c r="B111" s="3" t="str">
        <f>VLOOKUP($A111,'RAW DATA'!$A$1:$AI$332,2,FALSE)</f>
        <v>ISI-110</v>
      </c>
      <c r="C111" s="3" t="str">
        <f>VLOOKUP($A111,'RAW DATA'!$A$1:$AI$332,5,FALSE)</f>
        <v>Nickel rich</v>
      </c>
      <c r="D111" s="3" t="str">
        <f>VLOOKUP($A111,'RAW DATA'!$A$1:$AI$332,6,FALSE)</f>
        <v>NMC</v>
      </c>
      <c r="E111" s="3" t="str">
        <f>VLOOKUP($A111,'RAW DATA'!$A$1:$AI$332,32,FALSE)</f>
        <v>N/A</v>
      </c>
      <c r="F111" s="3" t="str">
        <f>VLOOKUP($A111,'RAW DATA'!$A$1:$AI$332,33,FALSE)</f>
        <v>x</v>
      </c>
      <c r="G111" s="3">
        <f>VLOOKUP($A111,'RAW DATA'!$A$1:$AI$332,34,FALSE)</f>
        <v>0</v>
      </c>
    </row>
    <row r="112" spans="1:7" x14ac:dyDescent="0.25">
      <c r="A112" s="2" t="s">
        <v>231</v>
      </c>
      <c r="B112" s="3" t="str">
        <f>VLOOKUP($A112,'RAW DATA'!$A$1:$AI$332,2,FALSE)</f>
        <v>ISI-111</v>
      </c>
      <c r="C112" s="3" t="str">
        <f>VLOOKUP($A112,'RAW DATA'!$A$1:$AI$332,5,FALSE)</f>
        <v>Lithium Iron Phosphate</v>
      </c>
      <c r="D112" s="3" t="str">
        <f>VLOOKUP($A112,'RAW DATA'!$A$1:$AI$332,6,FALSE)</f>
        <v>LFP</v>
      </c>
      <c r="E112" s="3">
        <f>VLOOKUP($A112,'RAW DATA'!$A$1:$AI$332,32,FALSE)</f>
        <v>2015</v>
      </c>
      <c r="F112" s="3" t="str">
        <f>VLOOKUP($A112,'RAW DATA'!$A$1:$AI$332,33,FALSE)</f>
        <v>x</v>
      </c>
      <c r="G112" s="3">
        <f>VLOOKUP($A112,'RAW DATA'!$A$1:$AI$332,34,FALSE)</f>
        <v>0</v>
      </c>
    </row>
    <row r="113" spans="1:7" x14ac:dyDescent="0.25">
      <c r="A113" s="2" t="s">
        <v>232</v>
      </c>
      <c r="B113" s="3" t="str">
        <f>VLOOKUP($A113,'RAW DATA'!$A$1:$AI$332,2,FALSE)</f>
        <v>ISI-112</v>
      </c>
      <c r="C113" s="3" t="str">
        <f>VLOOKUP($A113,'RAW DATA'!$A$1:$AI$332,5,FALSE)</f>
        <v>Lithium Iron Phosphate</v>
      </c>
      <c r="D113" s="3" t="str">
        <f>VLOOKUP($A113,'RAW DATA'!$A$1:$AI$332,6,FALSE)</f>
        <v>LFP</v>
      </c>
      <c r="E113" s="3">
        <f>VLOOKUP($A113,'RAW DATA'!$A$1:$AI$332,32,FALSE)</f>
        <v>2016</v>
      </c>
      <c r="F113" s="3" t="str">
        <f>VLOOKUP($A113,'RAW DATA'!$A$1:$AI$332,33,FALSE)</f>
        <v>x</v>
      </c>
      <c r="G113" s="3">
        <f>VLOOKUP($A113,'RAW DATA'!$A$1:$AI$332,34,FALSE)</f>
        <v>0</v>
      </c>
    </row>
    <row r="114" spans="1:7" x14ac:dyDescent="0.25">
      <c r="A114" s="2" t="s">
        <v>233</v>
      </c>
      <c r="B114" s="3" t="str">
        <f>VLOOKUP($A114,'RAW DATA'!$A$1:$AI$332,2,FALSE)</f>
        <v>ISI-113</v>
      </c>
      <c r="C114" s="3" t="str">
        <f>VLOOKUP($A114,'RAW DATA'!$A$1:$AI$332,5,FALSE)</f>
        <v>Lithium Iron Phosphate</v>
      </c>
      <c r="D114" s="3" t="str">
        <f>VLOOKUP($A114,'RAW DATA'!$A$1:$AI$332,6,FALSE)</f>
        <v>LFP</v>
      </c>
      <c r="E114" s="3">
        <f>VLOOKUP($A114,'RAW DATA'!$A$1:$AI$332,32,FALSE)</f>
        <v>2015</v>
      </c>
      <c r="F114" s="3" t="str">
        <f>VLOOKUP($A114,'RAW DATA'!$A$1:$AI$332,33,FALSE)</f>
        <v>x</v>
      </c>
      <c r="G114" s="3">
        <f>VLOOKUP($A114,'RAW DATA'!$A$1:$AI$332,34,FALSE)</f>
        <v>0</v>
      </c>
    </row>
    <row r="115" spans="1:7" x14ac:dyDescent="0.25">
      <c r="A115" s="2" t="s">
        <v>234</v>
      </c>
      <c r="B115" s="3" t="str">
        <f>VLOOKUP($A115,'RAW DATA'!$A$1:$AI$332,2,FALSE)</f>
        <v>ISI-114</v>
      </c>
      <c r="C115" s="3" t="str">
        <f>VLOOKUP($A115,'RAW DATA'!$A$1:$AI$332,5,FALSE)</f>
        <v>Lithium Iron Phosphate</v>
      </c>
      <c r="D115" s="3" t="str">
        <f>VLOOKUP($A115,'RAW DATA'!$A$1:$AI$332,6,FALSE)</f>
        <v>LFP</v>
      </c>
      <c r="E115" s="3">
        <f>VLOOKUP($A115,'RAW DATA'!$A$1:$AI$332,32,FALSE)</f>
        <v>2018</v>
      </c>
      <c r="F115" s="3" t="str">
        <f>VLOOKUP($A115,'RAW DATA'!$A$1:$AI$332,33,FALSE)</f>
        <v>x</v>
      </c>
      <c r="G115" s="3">
        <f>VLOOKUP($A115,'RAW DATA'!$A$1:$AI$332,34,FALSE)</f>
        <v>0</v>
      </c>
    </row>
    <row r="116" spans="1:7" x14ac:dyDescent="0.25">
      <c r="A116" s="2" t="s">
        <v>235</v>
      </c>
      <c r="B116" s="3" t="str">
        <f>VLOOKUP($A116,'RAW DATA'!$A$1:$AI$332,2,FALSE)</f>
        <v>ISI-115</v>
      </c>
      <c r="C116" s="3" t="str">
        <f>VLOOKUP($A116,'RAW DATA'!$A$1:$AI$332,5,FALSE)</f>
        <v>Lithium Iron Phosphate</v>
      </c>
      <c r="D116" s="3" t="str">
        <f>VLOOKUP($A116,'RAW DATA'!$A$1:$AI$332,6,FALSE)</f>
        <v>LFP</v>
      </c>
      <c r="E116" s="3">
        <f>VLOOKUP($A116,'RAW DATA'!$A$1:$AI$332,32,FALSE)</f>
        <v>2015</v>
      </c>
      <c r="F116" s="3" t="str">
        <f>VLOOKUP($A116,'RAW DATA'!$A$1:$AI$332,33,FALSE)</f>
        <v>x</v>
      </c>
      <c r="G116" s="3">
        <f>VLOOKUP($A116,'RAW DATA'!$A$1:$AI$332,34,FALSE)</f>
        <v>0</v>
      </c>
    </row>
    <row r="117" spans="1:7" x14ac:dyDescent="0.25">
      <c r="A117" s="2" t="s">
        <v>236</v>
      </c>
      <c r="B117" s="3" t="str">
        <f>VLOOKUP($A117,'RAW DATA'!$A$1:$AI$332,2,FALSE)</f>
        <v>ISI-116</v>
      </c>
      <c r="C117" s="3" t="str">
        <f>VLOOKUP($A117,'RAW DATA'!$A$1:$AI$332,5,FALSE)</f>
        <v>Lithium Iron Phosphate</v>
      </c>
      <c r="D117" s="3" t="str">
        <f>VLOOKUP($A117,'RAW DATA'!$A$1:$AI$332,6,FALSE)</f>
        <v>LFP</v>
      </c>
      <c r="E117" s="3">
        <f>VLOOKUP($A117,'RAW DATA'!$A$1:$AI$332,32,FALSE)</f>
        <v>2017</v>
      </c>
      <c r="F117" s="3" t="str">
        <f>VLOOKUP($A117,'RAW DATA'!$A$1:$AI$332,33,FALSE)</f>
        <v>x</v>
      </c>
      <c r="G117" s="3">
        <f>VLOOKUP($A117,'RAW DATA'!$A$1:$AI$332,34,FALSE)</f>
        <v>0</v>
      </c>
    </row>
    <row r="118" spans="1:7" x14ac:dyDescent="0.25">
      <c r="A118" s="2" t="s">
        <v>237</v>
      </c>
      <c r="B118" s="3" t="str">
        <f>VLOOKUP($A118,'RAW DATA'!$A$1:$AI$332,2,FALSE)</f>
        <v>ISI-117</v>
      </c>
      <c r="C118" s="3" t="str">
        <f>VLOOKUP($A118,'RAW DATA'!$A$1:$AI$332,5,FALSE)</f>
        <v>Lithium Iron Phosphate</v>
      </c>
      <c r="D118" s="3" t="str">
        <f>VLOOKUP($A118,'RAW DATA'!$A$1:$AI$332,6,FALSE)</f>
        <v>LFP</v>
      </c>
      <c r="E118" s="3">
        <f>VLOOKUP($A118,'RAW DATA'!$A$1:$AI$332,32,FALSE)</f>
        <v>2014</v>
      </c>
      <c r="F118" s="3" t="str">
        <f>VLOOKUP($A118,'RAW DATA'!$A$1:$AI$332,33,FALSE)</f>
        <v>x</v>
      </c>
      <c r="G118" s="3">
        <f>VLOOKUP($A118,'RAW DATA'!$A$1:$AI$332,34,FALSE)</f>
        <v>0</v>
      </c>
    </row>
    <row r="119" spans="1:7" x14ac:dyDescent="0.25">
      <c r="A119" s="2" t="s">
        <v>247</v>
      </c>
      <c r="B119" s="3" t="str">
        <f>VLOOKUP($A119,'RAW DATA'!$A$1:$AI$332,2,FALSE)</f>
        <v>ISI-118</v>
      </c>
      <c r="C119" s="3" t="str">
        <f>VLOOKUP($A119,'RAW DATA'!$A$1:$AI$332,5,FALSE)</f>
        <v>Nickel rich</v>
      </c>
      <c r="D119" s="3" t="str">
        <f>VLOOKUP($A119,'RAW DATA'!$A$1:$AI$332,6,FALSE)</f>
        <v>NCA</v>
      </c>
      <c r="E119" s="3">
        <f>VLOOKUP($A119,'RAW DATA'!$A$1:$AI$332,32,FALSE)</f>
        <v>2016</v>
      </c>
      <c r="F119" s="3" t="str">
        <f>VLOOKUP($A119,'RAW DATA'!$A$1:$AI$332,33,FALSE)</f>
        <v>x</v>
      </c>
      <c r="G119" s="3">
        <f>VLOOKUP($A119,'RAW DATA'!$A$1:$AI$332,34,FALSE)</f>
        <v>0</v>
      </c>
    </row>
    <row r="120" spans="1:7" x14ac:dyDescent="0.25">
      <c r="A120" s="2" t="s">
        <v>721</v>
      </c>
      <c r="B120" s="3" t="str">
        <f>VLOOKUP($A120,'RAW DATA'!$A$1:$AI$332,2,FALSE)</f>
        <v>ISI-119</v>
      </c>
      <c r="C120" s="3" t="str">
        <f>VLOOKUP($A120,'RAW DATA'!$A$1:$AI$332,5,FALSE)</f>
        <v>Nickel rich</v>
      </c>
      <c r="D120" s="3" t="str">
        <f>VLOOKUP($A120,'RAW DATA'!$A$1:$AI$332,6,FALSE)</f>
        <v>NMC 811</v>
      </c>
      <c r="E120" s="3">
        <f>VLOOKUP($A120,'RAW DATA'!$A$1:$AI$332,32,FALSE)</f>
        <v>2018</v>
      </c>
      <c r="F120" s="3" t="str">
        <f>VLOOKUP($A120,'RAW DATA'!$A$1:$AI$332,33,FALSE)</f>
        <v>x</v>
      </c>
      <c r="G120" s="3">
        <f>VLOOKUP($A120,'RAW DATA'!$A$1:$AI$332,34,FALSE)</f>
        <v>0</v>
      </c>
    </row>
    <row r="121" spans="1:7" x14ac:dyDescent="0.25">
      <c r="A121" s="2" t="s">
        <v>723</v>
      </c>
      <c r="B121" s="3" t="str">
        <f>VLOOKUP($A121,'RAW DATA'!$A$1:$AI$332,2,FALSE)</f>
        <v>ISI-120</v>
      </c>
      <c r="C121" s="3" t="str">
        <f>VLOOKUP($A121,'RAW DATA'!$A$1:$AI$332,5,FALSE)</f>
        <v>Nickel rich</v>
      </c>
      <c r="D121" s="3" t="str">
        <f>VLOOKUP($A121,'RAW DATA'!$A$1:$AI$332,6,FALSE)</f>
        <v>NMC</v>
      </c>
      <c r="E121" s="3">
        <f>VLOOKUP($A121,'RAW DATA'!$A$1:$AI$332,32,FALSE)</f>
        <v>2019</v>
      </c>
      <c r="F121" s="3" t="str">
        <f>VLOOKUP($A121,'RAW DATA'!$A$1:$AI$332,33,FALSE)</f>
        <v>(x)</v>
      </c>
      <c r="G121" s="3">
        <f>VLOOKUP($A121,'RAW DATA'!$A$1:$AI$332,34,FALSE)</f>
        <v>0</v>
      </c>
    </row>
    <row r="122" spans="1:7" x14ac:dyDescent="0.25">
      <c r="A122" s="2" t="s">
        <v>725</v>
      </c>
      <c r="B122" s="3" t="str">
        <f>VLOOKUP($A122,'RAW DATA'!$A$1:$AI$332,2,FALSE)</f>
        <v>ISI-121</v>
      </c>
      <c r="C122" s="3" t="str">
        <f>VLOOKUP($A122,'RAW DATA'!$A$1:$AI$332,5,FALSE)</f>
        <v>Nickel rich</v>
      </c>
      <c r="D122" s="3" t="str">
        <f>VLOOKUP($A122,'RAW DATA'!$A$1:$AI$332,6,FALSE)</f>
        <v>NMC</v>
      </c>
      <c r="E122" s="3">
        <f>VLOOKUP($A122,'RAW DATA'!$A$1:$AI$332,32,FALSE)</f>
        <v>2019</v>
      </c>
      <c r="F122" s="3" t="str">
        <f>VLOOKUP($A122,'RAW DATA'!$A$1:$AI$332,33,FALSE)</f>
        <v>(x)</v>
      </c>
      <c r="G122" s="3">
        <f>VLOOKUP($A122,'RAW DATA'!$A$1:$AI$332,34,FALSE)</f>
        <v>0</v>
      </c>
    </row>
    <row r="123" spans="1:7" x14ac:dyDescent="0.25">
      <c r="A123" s="2" t="s">
        <v>727</v>
      </c>
      <c r="B123" s="3" t="str">
        <f>VLOOKUP($A123,'RAW DATA'!$A$1:$AI$332,2,FALSE)</f>
        <v>ISI-122</v>
      </c>
      <c r="C123" s="3">
        <f>VLOOKUP($A123,'RAW DATA'!$A$1:$AI$332,5,FALSE)</f>
        <v>0</v>
      </c>
      <c r="D123" s="3">
        <f>VLOOKUP($A123,'RAW DATA'!$A$1:$AI$332,6,FALSE)</f>
        <v>0</v>
      </c>
      <c r="E123" s="3">
        <f>VLOOKUP($A123,'RAW DATA'!$A$1:$AI$332,32,FALSE)</f>
        <v>0</v>
      </c>
      <c r="F123" s="3" t="str">
        <f>VLOOKUP($A123,'RAW DATA'!$A$1:$AI$332,33,FALSE)</f>
        <v>(x)</v>
      </c>
      <c r="G123" s="3" t="str">
        <f>VLOOKUP($A123,'RAW DATA'!$A$1:$AI$332,34,FALSE)</f>
        <v>x</v>
      </c>
    </row>
    <row r="124" spans="1:7" x14ac:dyDescent="0.25">
      <c r="A124" s="2" t="s">
        <v>732</v>
      </c>
      <c r="B124" s="3" t="str">
        <f>VLOOKUP($A124,'RAW DATA'!$A$1:$AI$332,2,FALSE)</f>
        <v>ISI-123</v>
      </c>
      <c r="C124" s="3" t="str">
        <f>VLOOKUP($A124,'RAW DATA'!$A$1:$AI$332,5,FALSE)</f>
        <v>Lithium Iron Phosphate</v>
      </c>
      <c r="D124" s="3" t="str">
        <f>VLOOKUP($A124,'RAW DATA'!$A$1:$AI$332,6,FALSE)</f>
        <v>LFP</v>
      </c>
      <c r="E124" s="3">
        <f>VLOOKUP($A124,'RAW DATA'!$A$1:$AI$332,32,FALSE)</f>
        <v>2017</v>
      </c>
      <c r="F124" s="3" t="str">
        <f>VLOOKUP($A124,'RAW DATA'!$A$1:$AI$332,33,FALSE)</f>
        <v>x</v>
      </c>
      <c r="G124" s="3">
        <f>VLOOKUP($A124,'RAW DATA'!$A$1:$AI$332,34,FALSE)</f>
        <v>0</v>
      </c>
    </row>
    <row r="125" spans="1:7" x14ac:dyDescent="0.25">
      <c r="A125" s="2" t="s">
        <v>767</v>
      </c>
      <c r="B125" s="3" t="str">
        <f>VLOOKUP($A125,'RAW DATA'!$A$1:$AI$332,2,FALSE)</f>
        <v>ISI-124</v>
      </c>
      <c r="C125" s="3" t="str">
        <f>VLOOKUP($A125,'RAW DATA'!$A$1:$AI$332,5,FALSE)</f>
        <v>Lithium Iron Phosphate</v>
      </c>
      <c r="D125" s="3" t="str">
        <f>VLOOKUP($A125,'RAW DATA'!$A$1:$AI$332,6,FALSE)</f>
        <v>LFP</v>
      </c>
      <c r="E125" s="3">
        <f>VLOOKUP($A125,'RAW DATA'!$A$1:$AI$332,32,FALSE)</f>
        <v>0</v>
      </c>
      <c r="F125" s="3">
        <f>VLOOKUP($A125,'RAW DATA'!$A$1:$AI$332,33,FALSE)</f>
        <v>0</v>
      </c>
      <c r="G125" s="3" t="str">
        <f>VLOOKUP($A125,'RAW DATA'!$A$1:$AI$332,34,FALSE)</f>
        <v>x</v>
      </c>
    </row>
    <row r="126" spans="1:7" x14ac:dyDescent="0.25">
      <c r="A126" s="2" t="s">
        <v>768</v>
      </c>
      <c r="B126" s="3" t="str">
        <f>VLOOKUP($A126,'RAW DATA'!$A$1:$AI$332,2,FALSE)</f>
        <v>ISI-125</v>
      </c>
      <c r="C126" s="3" t="str">
        <f>VLOOKUP($A126,'RAW DATA'!$A$1:$AI$332,5,FALSE)</f>
        <v>Nickel rich</v>
      </c>
      <c r="D126" s="3" t="str">
        <f>VLOOKUP($A126,'RAW DATA'!$A$1:$AI$332,6,FALSE)</f>
        <v>NCA</v>
      </c>
      <c r="E126" s="3">
        <f>VLOOKUP($A126,'RAW DATA'!$A$1:$AI$332,32,FALSE)</f>
        <v>2021</v>
      </c>
      <c r="F126" s="3" t="str">
        <f>VLOOKUP($A126,'RAW DATA'!$A$1:$AI$332,33,FALSE)</f>
        <v>x</v>
      </c>
      <c r="G126" s="3">
        <f>VLOOKUP($A126,'RAW DATA'!$A$1:$AI$332,34,FALSE)</f>
        <v>0</v>
      </c>
    </row>
    <row r="127" spans="1:7" x14ac:dyDescent="0.25">
      <c r="A127" s="2" t="s">
        <v>769</v>
      </c>
      <c r="B127" s="3" t="str">
        <f>VLOOKUP($A127,'RAW DATA'!$A$1:$AI$332,2,FALSE)</f>
        <v>ISI-126</v>
      </c>
      <c r="C127" s="3" t="str">
        <f>VLOOKUP($A127,'RAW DATA'!$A$1:$AI$332,5,FALSE)</f>
        <v>Nickel rich</v>
      </c>
      <c r="D127" s="3">
        <f>VLOOKUP($A127,'RAW DATA'!$A$1:$AI$332,6,FALSE)</f>
        <v>0</v>
      </c>
      <c r="E127" s="3">
        <f>VLOOKUP($A127,'RAW DATA'!$A$1:$AI$332,32,FALSE)</f>
        <v>2019</v>
      </c>
      <c r="F127" s="3">
        <f>VLOOKUP($A127,'RAW DATA'!$A$1:$AI$332,33,FALSE)</f>
        <v>0</v>
      </c>
      <c r="G127" s="3" t="str">
        <f>VLOOKUP($A127,'RAW DATA'!$A$1:$AI$332,34,FALSE)</f>
        <v>x</v>
      </c>
    </row>
    <row r="128" spans="1:7" x14ac:dyDescent="0.25">
      <c r="A128" s="2" t="s">
        <v>770</v>
      </c>
      <c r="B128" s="3" t="str">
        <f>VLOOKUP($A128,'RAW DATA'!$A$1:$AI$332,2,FALSE)</f>
        <v>ISI-127</v>
      </c>
      <c r="C128" s="3" t="str">
        <f>VLOOKUP($A128,'RAW DATA'!$A$1:$AI$332,5,FALSE)</f>
        <v>Nickel rich</v>
      </c>
      <c r="D128" s="3" t="str">
        <f>VLOOKUP($A128,'RAW DATA'!$A$1:$AI$332,6,FALSE)</f>
        <v>NMC</v>
      </c>
      <c r="E128" s="3">
        <f>VLOOKUP($A128,'RAW DATA'!$A$1:$AI$332,32,FALSE)</f>
        <v>2019</v>
      </c>
      <c r="F128" s="3" t="str">
        <f>VLOOKUP($A128,'RAW DATA'!$A$1:$AI$332,33,FALSE)</f>
        <v>x</v>
      </c>
      <c r="G128" s="3">
        <f>VLOOKUP($A128,'RAW DATA'!$A$1:$AI$332,34,FALSE)</f>
        <v>0</v>
      </c>
    </row>
    <row r="129" spans="1:7" x14ac:dyDescent="0.25">
      <c r="A129" s="2" t="s">
        <v>771</v>
      </c>
      <c r="B129" s="3" t="str">
        <f>VLOOKUP($A129,'RAW DATA'!$A$1:$AI$332,2,FALSE)</f>
        <v>ISI-128</v>
      </c>
      <c r="C129" s="3" t="str">
        <f>VLOOKUP($A129,'RAW DATA'!$A$1:$AI$332,5,FALSE)</f>
        <v>Lithium Iron Phosphate</v>
      </c>
      <c r="D129" s="3" t="str">
        <f>VLOOKUP($A129,'RAW DATA'!$A$1:$AI$332,6,FALSE)</f>
        <v>LFP</v>
      </c>
      <c r="E129" s="3">
        <f>VLOOKUP($A129,'RAW DATA'!$A$1:$AI$332,32,FALSE)</f>
        <v>2019</v>
      </c>
      <c r="F129" s="3" t="str">
        <f>VLOOKUP($A129,'RAW DATA'!$A$1:$AI$332,33,FALSE)</f>
        <v>x</v>
      </c>
      <c r="G129" s="3">
        <f>VLOOKUP($A129,'RAW DATA'!$A$1:$AI$332,34,FALSE)</f>
        <v>0</v>
      </c>
    </row>
    <row r="130" spans="1:7" x14ac:dyDescent="0.25">
      <c r="A130" s="2" t="s">
        <v>772</v>
      </c>
      <c r="B130" s="3" t="str">
        <f>VLOOKUP($A130,'RAW DATA'!$A$1:$AI$332,2,FALSE)</f>
        <v>ISI-129</v>
      </c>
      <c r="C130" s="3" t="str">
        <f>VLOOKUP($A130,'RAW DATA'!$A$1:$AI$332,5,FALSE)</f>
        <v>Lithium Iron Phosphate</v>
      </c>
      <c r="D130" s="3" t="str">
        <f>VLOOKUP($A130,'RAW DATA'!$A$1:$AI$332,6,FALSE)</f>
        <v>LFP</v>
      </c>
      <c r="E130" s="3">
        <f>VLOOKUP($A130,'RAW DATA'!$A$1:$AI$332,32,FALSE)</f>
        <v>2019</v>
      </c>
      <c r="F130" s="3" t="str">
        <f>VLOOKUP($A130,'RAW DATA'!$A$1:$AI$332,33,FALSE)</f>
        <v>x</v>
      </c>
      <c r="G130" s="3">
        <f>VLOOKUP($A130,'RAW DATA'!$A$1:$AI$332,34,FALSE)</f>
        <v>0</v>
      </c>
    </row>
    <row r="131" spans="1:7" x14ac:dyDescent="0.25">
      <c r="A131" s="2" t="s">
        <v>773</v>
      </c>
      <c r="B131" s="3" t="str">
        <f>VLOOKUP($A131,'RAW DATA'!$A$1:$AI$332,2,FALSE)</f>
        <v>ISI-130</v>
      </c>
      <c r="C131" s="3" t="str">
        <f>VLOOKUP($A131,'RAW DATA'!$A$1:$AI$332,5,FALSE)</f>
        <v>Lithium Iron Phosphate</v>
      </c>
      <c r="D131" s="3" t="str">
        <f>VLOOKUP($A131,'RAW DATA'!$A$1:$AI$332,6,FALSE)</f>
        <v>LFP</v>
      </c>
      <c r="E131" s="3">
        <f>VLOOKUP($A131,'RAW DATA'!$A$1:$AI$332,32,FALSE)</f>
        <v>2019</v>
      </c>
      <c r="F131" s="3" t="str">
        <f>VLOOKUP($A131,'RAW DATA'!$A$1:$AI$332,33,FALSE)</f>
        <v>x</v>
      </c>
      <c r="G131" s="3">
        <f>VLOOKUP($A131,'RAW DATA'!$A$1:$AI$332,34,FALSE)</f>
        <v>0</v>
      </c>
    </row>
    <row r="132" spans="1:7" x14ac:dyDescent="0.25">
      <c r="A132" s="2" t="s">
        <v>774</v>
      </c>
      <c r="B132" s="3" t="str">
        <f>VLOOKUP($A132,'RAW DATA'!$A$1:$AI$332,2,FALSE)</f>
        <v>ISI-131</v>
      </c>
      <c r="C132" s="3" t="str">
        <f>VLOOKUP($A132,'RAW DATA'!$A$1:$AI$332,5,FALSE)</f>
        <v>Lithium Iron Phosphate</v>
      </c>
      <c r="D132" s="3" t="str">
        <f>VLOOKUP($A132,'RAW DATA'!$A$1:$AI$332,6,FALSE)</f>
        <v>LFP</v>
      </c>
      <c r="E132" s="3">
        <f>VLOOKUP($A132,'RAW DATA'!$A$1:$AI$332,32,FALSE)</f>
        <v>2019</v>
      </c>
      <c r="F132" s="3" t="str">
        <f>VLOOKUP($A132,'RAW DATA'!$A$1:$AI$332,33,FALSE)</f>
        <v>x</v>
      </c>
      <c r="G132" s="3">
        <f>VLOOKUP($A132,'RAW DATA'!$A$1:$AI$332,34,FALSE)</f>
        <v>0</v>
      </c>
    </row>
    <row r="133" spans="1:7" x14ac:dyDescent="0.25">
      <c r="A133" s="2" t="s">
        <v>775</v>
      </c>
      <c r="B133" s="3" t="str">
        <f>VLOOKUP($A133,'RAW DATA'!$A$1:$AI$332,2,FALSE)</f>
        <v>ISI-132</v>
      </c>
      <c r="C133" s="3" t="str">
        <f>VLOOKUP($A133,'RAW DATA'!$A$1:$AI$332,5,FALSE)</f>
        <v>Nickel rich</v>
      </c>
      <c r="D133" s="3">
        <f>VLOOKUP($A133,'RAW DATA'!$A$1:$AI$332,6,FALSE)</f>
        <v>0</v>
      </c>
      <c r="E133" s="3">
        <f>VLOOKUP($A133,'RAW DATA'!$A$1:$AI$332,32,FALSE)</f>
        <v>2019</v>
      </c>
      <c r="F133" s="3">
        <f>VLOOKUP($A133,'RAW DATA'!$A$1:$AI$332,33,FALSE)</f>
        <v>0</v>
      </c>
      <c r="G133" s="3" t="str">
        <f>VLOOKUP($A133,'RAW DATA'!$A$1:$AI$332,34,FALSE)</f>
        <v>x</v>
      </c>
    </row>
    <row r="134" spans="1:7" x14ac:dyDescent="0.25">
      <c r="A134" s="2" t="s">
        <v>776</v>
      </c>
      <c r="B134" s="3" t="str">
        <f>VLOOKUP($A134,'RAW DATA'!$A$1:$AI$332,2,FALSE)</f>
        <v>ISI-133</v>
      </c>
      <c r="C134" s="3" t="str">
        <f>VLOOKUP($A134,'RAW DATA'!$A$1:$AI$332,5,FALSE)</f>
        <v>Nickel rich</v>
      </c>
      <c r="D134" s="3">
        <f>VLOOKUP($A134,'RAW DATA'!$A$1:$AI$332,6,FALSE)</f>
        <v>0</v>
      </c>
      <c r="E134" s="3">
        <f>VLOOKUP($A134,'RAW DATA'!$A$1:$AI$332,32,FALSE)</f>
        <v>2020</v>
      </c>
      <c r="F134" s="3">
        <f>VLOOKUP($A134,'RAW DATA'!$A$1:$AI$332,33,FALSE)</f>
        <v>0</v>
      </c>
      <c r="G134" s="3" t="str">
        <f>VLOOKUP($A134,'RAW DATA'!$A$1:$AI$332,34,FALSE)</f>
        <v>x</v>
      </c>
    </row>
    <row r="135" spans="1:7" x14ac:dyDescent="0.25">
      <c r="A135" s="2" t="s">
        <v>777</v>
      </c>
      <c r="B135" s="3" t="str">
        <f>VLOOKUP($A135,'RAW DATA'!$A$1:$AI$332,2,FALSE)</f>
        <v>ISI-134</v>
      </c>
      <c r="C135" s="3" t="str">
        <f>VLOOKUP($A135,'RAW DATA'!$A$1:$AI$332,5,FALSE)</f>
        <v>Nickel rich</v>
      </c>
      <c r="D135" s="3">
        <f>VLOOKUP($A135,'RAW DATA'!$A$1:$AI$332,6,FALSE)</f>
        <v>0</v>
      </c>
      <c r="E135" s="3">
        <f>VLOOKUP($A135,'RAW DATA'!$A$1:$AI$332,32,FALSE)</f>
        <v>2020</v>
      </c>
      <c r="F135" s="3">
        <f>VLOOKUP($A135,'RAW DATA'!$A$1:$AI$332,33,FALSE)</f>
        <v>0</v>
      </c>
      <c r="G135" s="3" t="str">
        <f>VLOOKUP($A135,'RAW DATA'!$A$1:$AI$332,34,FALSE)</f>
        <v>x</v>
      </c>
    </row>
    <row r="136" spans="1:7" x14ac:dyDescent="0.25">
      <c r="A136" s="2" t="s">
        <v>778</v>
      </c>
      <c r="B136" s="3" t="str">
        <f>VLOOKUP($A136,'RAW DATA'!$A$1:$AI$332,2,FALSE)</f>
        <v>ISI-135</v>
      </c>
      <c r="C136" s="3" t="str">
        <f>VLOOKUP($A136,'RAW DATA'!$A$1:$AI$332,5,FALSE)</f>
        <v>Nickel rich</v>
      </c>
      <c r="D136" s="3">
        <f>VLOOKUP($A136,'RAW DATA'!$A$1:$AI$332,6,FALSE)</f>
        <v>0</v>
      </c>
      <c r="E136" s="3">
        <f>VLOOKUP($A136,'RAW DATA'!$A$1:$AI$332,32,FALSE)</f>
        <v>0</v>
      </c>
      <c r="F136" s="3">
        <f>VLOOKUP($A136,'RAW DATA'!$A$1:$AI$332,33,FALSE)</f>
        <v>0</v>
      </c>
      <c r="G136" s="3" t="str">
        <f>VLOOKUP($A136,'RAW DATA'!$A$1:$AI$332,34,FALSE)</f>
        <v>x</v>
      </c>
    </row>
    <row r="137" spans="1:7" x14ac:dyDescent="0.25">
      <c r="A137" s="2" t="s">
        <v>779</v>
      </c>
      <c r="B137" s="3" t="str">
        <f>VLOOKUP($A137,'RAW DATA'!$A$1:$AI$332,2,FALSE)</f>
        <v>ISI-136</v>
      </c>
      <c r="C137" s="3" t="str">
        <f>VLOOKUP($A137,'RAW DATA'!$A$1:$AI$332,5,FALSE)</f>
        <v>Nickel rich</v>
      </c>
      <c r="D137" s="3">
        <f>VLOOKUP($A137,'RAW DATA'!$A$1:$AI$332,6,FALSE)</f>
        <v>0</v>
      </c>
      <c r="E137" s="3">
        <f>VLOOKUP($A137,'RAW DATA'!$A$1:$AI$332,32,FALSE)</f>
        <v>0</v>
      </c>
      <c r="F137" s="3">
        <f>VLOOKUP($A137,'RAW DATA'!$A$1:$AI$332,33,FALSE)</f>
        <v>0</v>
      </c>
      <c r="G137" s="3" t="str">
        <f>VLOOKUP($A137,'RAW DATA'!$A$1:$AI$332,34,FALSE)</f>
        <v>x</v>
      </c>
    </row>
    <row r="138" spans="1:7" x14ac:dyDescent="0.25">
      <c r="A138" s="2" t="s">
        <v>780</v>
      </c>
      <c r="B138" s="3" t="str">
        <f>VLOOKUP($A138,'RAW DATA'!$A$1:$AI$332,2,FALSE)</f>
        <v>ISI-137</v>
      </c>
      <c r="C138" s="3" t="str">
        <f>VLOOKUP($A138,'RAW DATA'!$A$1:$AI$332,5,FALSE)</f>
        <v>Nickel rich</v>
      </c>
      <c r="D138" s="3">
        <f>VLOOKUP($A138,'RAW DATA'!$A$1:$AI$332,6,FALSE)</f>
        <v>0</v>
      </c>
      <c r="E138" s="3">
        <f>VLOOKUP($A138,'RAW DATA'!$A$1:$AI$332,32,FALSE)</f>
        <v>2020</v>
      </c>
      <c r="F138" s="3">
        <f>VLOOKUP($A138,'RAW DATA'!$A$1:$AI$332,33,FALSE)</f>
        <v>0</v>
      </c>
      <c r="G138" s="3" t="str">
        <f>VLOOKUP($A138,'RAW DATA'!$A$1:$AI$332,34,FALSE)</f>
        <v>x</v>
      </c>
    </row>
    <row r="139" spans="1:7" x14ac:dyDescent="0.25">
      <c r="A139" s="2" t="s">
        <v>781</v>
      </c>
      <c r="B139" s="3" t="str">
        <f>VLOOKUP($A139,'RAW DATA'!$A$1:$AI$332,2,FALSE)</f>
        <v>ISI-138</v>
      </c>
      <c r="C139" s="3" t="str">
        <f>VLOOKUP($A139,'RAW DATA'!$A$1:$AI$332,5,FALSE)</f>
        <v>Nickel rich</v>
      </c>
      <c r="D139" s="3">
        <f>VLOOKUP($A139,'RAW DATA'!$A$1:$AI$332,6,FALSE)</f>
        <v>0</v>
      </c>
      <c r="E139" s="3">
        <f>VLOOKUP($A139,'RAW DATA'!$A$1:$AI$332,32,FALSE)</f>
        <v>2018</v>
      </c>
      <c r="F139" s="3">
        <f>VLOOKUP($A139,'RAW DATA'!$A$1:$AI$332,33,FALSE)</f>
        <v>0</v>
      </c>
      <c r="G139" s="3" t="str">
        <f>VLOOKUP($A139,'RAW DATA'!$A$1:$AI$332,34,FALSE)</f>
        <v>x</v>
      </c>
    </row>
    <row r="140" spans="1:7" x14ac:dyDescent="0.25">
      <c r="A140" s="2" t="s">
        <v>782</v>
      </c>
      <c r="B140" s="3" t="str">
        <f>VLOOKUP($A140,'RAW DATA'!$A$1:$AI$332,2,FALSE)</f>
        <v>ISI-139</v>
      </c>
      <c r="C140" s="3" t="str">
        <f>VLOOKUP($A140,'RAW DATA'!$A$1:$AI$332,5,FALSE)</f>
        <v>Nickel rich</v>
      </c>
      <c r="D140" s="3">
        <f>VLOOKUP($A140,'RAW DATA'!$A$1:$AI$332,6,FALSE)</f>
        <v>0</v>
      </c>
      <c r="E140" s="3">
        <f>VLOOKUP($A140,'RAW DATA'!$A$1:$AI$332,32,FALSE)</f>
        <v>0</v>
      </c>
      <c r="F140" s="3">
        <f>VLOOKUP($A140,'RAW DATA'!$A$1:$AI$332,33,FALSE)</f>
        <v>0</v>
      </c>
      <c r="G140" s="3" t="str">
        <f>VLOOKUP($A140,'RAW DATA'!$A$1:$AI$332,34,FALSE)</f>
        <v>x</v>
      </c>
    </row>
    <row r="141" spans="1:7" x14ac:dyDescent="0.25">
      <c r="A141" s="2" t="s">
        <v>783</v>
      </c>
      <c r="B141" s="3" t="str">
        <f>VLOOKUP($A141,'RAW DATA'!$A$1:$AI$332,2,FALSE)</f>
        <v>ISI-140</v>
      </c>
      <c r="C141" s="3" t="str">
        <f>VLOOKUP($A141,'RAW DATA'!$A$1:$AI$332,5,FALSE)</f>
        <v>Nickel rich</v>
      </c>
      <c r="D141" s="3">
        <f>VLOOKUP($A141,'RAW DATA'!$A$1:$AI$332,6,FALSE)</f>
        <v>0</v>
      </c>
      <c r="E141" s="3">
        <f>VLOOKUP($A141,'RAW DATA'!$A$1:$AI$332,32,FALSE)</f>
        <v>2019</v>
      </c>
      <c r="F141" s="3">
        <f>VLOOKUP($A141,'RAW DATA'!$A$1:$AI$332,33,FALSE)</f>
        <v>0</v>
      </c>
      <c r="G141" s="3" t="str">
        <f>VLOOKUP($A141,'RAW DATA'!$A$1:$AI$332,34,FALSE)</f>
        <v>x</v>
      </c>
    </row>
    <row r="142" spans="1:7" x14ac:dyDescent="0.25">
      <c r="A142" s="2" t="s">
        <v>784</v>
      </c>
      <c r="B142" s="3" t="str">
        <f>VLOOKUP($A142,'RAW DATA'!$A$1:$AI$332,2,FALSE)</f>
        <v>ISI-141</v>
      </c>
      <c r="C142" s="3" t="str">
        <f>VLOOKUP($A142,'RAW DATA'!$A$1:$AI$332,5,FALSE)</f>
        <v>Nickel rich</v>
      </c>
      <c r="D142" s="3">
        <f>VLOOKUP($A142,'RAW DATA'!$A$1:$AI$332,6,FALSE)</f>
        <v>0</v>
      </c>
      <c r="E142" s="3">
        <f>VLOOKUP($A142,'RAW DATA'!$A$1:$AI$332,32,FALSE)</f>
        <v>2020</v>
      </c>
      <c r="F142" s="3">
        <f>VLOOKUP($A142,'RAW DATA'!$A$1:$AI$332,33,FALSE)</f>
        <v>0</v>
      </c>
      <c r="G142" s="3" t="str">
        <f>VLOOKUP($A142,'RAW DATA'!$A$1:$AI$332,34,FALSE)</f>
        <v>x</v>
      </c>
    </row>
    <row r="143" spans="1:7" x14ac:dyDescent="0.25">
      <c r="A143" s="2" t="s">
        <v>785</v>
      </c>
      <c r="B143" s="3" t="str">
        <f>VLOOKUP($A143,'RAW DATA'!$A$1:$AI$332,2,FALSE)</f>
        <v>ISI-142</v>
      </c>
      <c r="C143" s="3" t="str">
        <f>VLOOKUP($A143,'RAW DATA'!$A$1:$AI$332,5,FALSE)</f>
        <v>Nickel rich</v>
      </c>
      <c r="D143" s="3">
        <f>VLOOKUP($A143,'RAW DATA'!$A$1:$AI$332,6,FALSE)</f>
        <v>0</v>
      </c>
      <c r="E143" s="3">
        <f>VLOOKUP($A143,'RAW DATA'!$A$1:$AI$332,32,FALSE)</f>
        <v>2018</v>
      </c>
      <c r="F143" s="3" t="str">
        <f>VLOOKUP($A143,'RAW DATA'!$A$1:$AI$332,33,FALSE)</f>
        <v>x</v>
      </c>
      <c r="G143" s="3">
        <f>VLOOKUP($A143,'RAW DATA'!$A$1:$AI$332,34,FALSE)</f>
        <v>0</v>
      </c>
    </row>
    <row r="144" spans="1:7" x14ac:dyDescent="0.25">
      <c r="A144" s="2" t="s">
        <v>786</v>
      </c>
      <c r="B144" s="3" t="str">
        <f>VLOOKUP($A144,'RAW DATA'!$A$1:$AI$332,2,FALSE)</f>
        <v>ISI-143</v>
      </c>
      <c r="C144" s="3" t="str">
        <f>VLOOKUP($A144,'RAW DATA'!$A$1:$AI$332,5,FALSE)</f>
        <v>Nickel rich</v>
      </c>
      <c r="D144" s="3">
        <f>VLOOKUP($A144,'RAW DATA'!$A$1:$AI$332,6,FALSE)</f>
        <v>0</v>
      </c>
      <c r="E144" s="3">
        <f>VLOOKUP($A144,'RAW DATA'!$A$1:$AI$332,32,FALSE)</f>
        <v>0</v>
      </c>
      <c r="F144" s="3">
        <f>VLOOKUP($A144,'RAW DATA'!$A$1:$AI$332,33,FALSE)</f>
        <v>0</v>
      </c>
      <c r="G144" s="3" t="str">
        <f>VLOOKUP($A144,'RAW DATA'!$A$1:$AI$332,34,FALSE)</f>
        <v>x</v>
      </c>
    </row>
    <row r="145" spans="1:7" x14ac:dyDescent="0.25">
      <c r="A145" s="2" t="s">
        <v>787</v>
      </c>
      <c r="B145" s="3" t="str">
        <f>VLOOKUP($A145,'RAW DATA'!$A$1:$AI$332,2,FALSE)</f>
        <v>ISI-144</v>
      </c>
      <c r="C145" s="3" t="str">
        <f>VLOOKUP($A145,'RAW DATA'!$A$1:$AI$332,5,FALSE)</f>
        <v>Nickel rich</v>
      </c>
      <c r="D145" s="3">
        <f>VLOOKUP($A145,'RAW DATA'!$A$1:$AI$332,6,FALSE)</f>
        <v>0</v>
      </c>
      <c r="E145" s="3">
        <f>VLOOKUP($A145,'RAW DATA'!$A$1:$AI$332,32,FALSE)</f>
        <v>2018</v>
      </c>
      <c r="F145" s="3" t="str">
        <f>VLOOKUP($A145,'RAW DATA'!$A$1:$AI$332,33,FALSE)</f>
        <v>x</v>
      </c>
      <c r="G145" s="3">
        <f>VLOOKUP($A145,'RAW DATA'!$A$1:$AI$332,34,FALSE)</f>
        <v>0</v>
      </c>
    </row>
    <row r="146" spans="1:7" x14ac:dyDescent="0.25">
      <c r="A146" s="2" t="s">
        <v>788</v>
      </c>
      <c r="B146" s="3" t="str">
        <f>VLOOKUP($A146,'RAW DATA'!$A$1:$AI$332,2,FALSE)</f>
        <v>ISI-145</v>
      </c>
      <c r="C146" s="3" t="str">
        <f>VLOOKUP($A146,'RAW DATA'!$A$1:$AI$332,5,FALSE)</f>
        <v>Nickel rich</v>
      </c>
      <c r="D146" s="3" t="str">
        <f>VLOOKUP($A146,'RAW DATA'!$A$1:$AI$332,6,FALSE)</f>
        <v>NMC712</v>
      </c>
      <c r="E146" s="3">
        <f>VLOOKUP($A146,'RAW DATA'!$A$1:$AI$332,32,FALSE)</f>
        <v>2021</v>
      </c>
      <c r="F146" s="3">
        <f>VLOOKUP($A146,'RAW DATA'!$A$1:$AI$332,33,FALSE)</f>
        <v>0</v>
      </c>
      <c r="G146" s="3" t="str">
        <f>VLOOKUP($A146,'RAW DATA'!$A$1:$AI$332,34,FALSE)</f>
        <v>x</v>
      </c>
    </row>
    <row r="147" spans="1:7" x14ac:dyDescent="0.25">
      <c r="A147" s="2" t="s">
        <v>789</v>
      </c>
      <c r="B147" s="3" t="str">
        <f>VLOOKUP($A147,'RAW DATA'!$A$1:$AI$332,2,FALSE)</f>
        <v>ISI-146</v>
      </c>
      <c r="C147" s="3" t="str">
        <f>VLOOKUP($A147,'RAW DATA'!$A$1:$AI$332,5,FALSE)</f>
        <v>Lithium Iron Phosphate</v>
      </c>
      <c r="D147" s="3" t="str">
        <f>VLOOKUP($A147,'RAW DATA'!$A$1:$AI$332,6,FALSE)</f>
        <v>LFP</v>
      </c>
      <c r="E147" s="3">
        <f>VLOOKUP($A147,'RAW DATA'!$A$1:$AI$332,32,FALSE)</f>
        <v>0</v>
      </c>
      <c r="F147" s="3">
        <f>VLOOKUP($A147,'RAW DATA'!$A$1:$AI$332,33,FALSE)</f>
        <v>0</v>
      </c>
      <c r="G147" s="3" t="str">
        <f>VLOOKUP($A147,'RAW DATA'!$A$1:$AI$332,34,FALSE)</f>
        <v>x</v>
      </c>
    </row>
    <row r="148" spans="1:7" x14ac:dyDescent="0.25">
      <c r="A148" s="2" t="s">
        <v>790</v>
      </c>
      <c r="B148" s="3" t="str">
        <f>VLOOKUP($A148,'RAW DATA'!$A$1:$AI$332,2,FALSE)</f>
        <v>ISI-147</v>
      </c>
      <c r="C148" s="3" t="str">
        <f>VLOOKUP($A148,'RAW DATA'!$A$1:$AI$332,5,FALSE)</f>
        <v>Nickel rich</v>
      </c>
      <c r="D148" s="3" t="str">
        <f>VLOOKUP($A148,'RAW DATA'!$A$1:$AI$332,6,FALSE)</f>
        <v>NMC</v>
      </c>
      <c r="E148" s="3">
        <f>VLOOKUP($A148,'RAW DATA'!$A$1:$AI$332,32,FALSE)</f>
        <v>2020</v>
      </c>
      <c r="F148" s="3" t="str">
        <f>VLOOKUP($A148,'RAW DATA'!$A$1:$AI$332,33,FALSE)</f>
        <v>x</v>
      </c>
      <c r="G148" s="3" t="str">
        <f>VLOOKUP($A148,'RAW DATA'!$A$1:$AI$332,34,FALSE)</f>
        <v>x</v>
      </c>
    </row>
    <row r="149" spans="1:7" x14ac:dyDescent="0.25">
      <c r="A149" s="2" t="s">
        <v>791</v>
      </c>
      <c r="B149" s="3" t="str">
        <f>VLOOKUP($A149,'RAW DATA'!$A$1:$AI$332,2,FALSE)</f>
        <v>ISI-148</v>
      </c>
      <c r="C149" s="3" t="str">
        <f>VLOOKUP($A149,'RAW DATA'!$A$1:$AI$332,5,FALSE)</f>
        <v>Lithium Iron Phosphate</v>
      </c>
      <c r="D149" s="3" t="str">
        <f>VLOOKUP($A149,'RAW DATA'!$A$1:$AI$332,6,FALSE)</f>
        <v>LFP</v>
      </c>
      <c r="E149" s="3">
        <f>VLOOKUP($A149,'RAW DATA'!$A$1:$AI$332,32,FALSE)</f>
        <v>0</v>
      </c>
      <c r="F149" s="3" t="str">
        <f>VLOOKUP($A149,'RAW DATA'!$A$1:$AI$332,33,FALSE)</f>
        <v>x</v>
      </c>
      <c r="G149" s="3">
        <f>VLOOKUP($A149,'RAW DATA'!$A$1:$AI$332,34,FALSE)</f>
        <v>0</v>
      </c>
    </row>
    <row r="150" spans="1:7" x14ac:dyDescent="0.25">
      <c r="A150" s="2" t="s">
        <v>793</v>
      </c>
      <c r="B150" s="3" t="str">
        <f>VLOOKUP($A150,'RAW DATA'!$A$1:$AI$332,2,FALSE)</f>
        <v>ISI-149</v>
      </c>
      <c r="C150" s="3" t="str">
        <f>VLOOKUP($A150,'RAW DATA'!$A$1:$AI$332,5,FALSE)</f>
        <v>Lithium Iron Phosphate</v>
      </c>
      <c r="D150" s="3" t="str">
        <f>VLOOKUP($A150,'RAW DATA'!$A$1:$AI$332,6,FALSE)</f>
        <v>LFP</v>
      </c>
      <c r="E150" s="3">
        <f>VLOOKUP($A150,'RAW DATA'!$A$1:$AI$332,32,FALSE)</f>
        <v>0</v>
      </c>
      <c r="F150" s="3" t="str">
        <f>VLOOKUP($A150,'RAW DATA'!$A$1:$AI$332,33,FALSE)</f>
        <v>x</v>
      </c>
      <c r="G150" s="3">
        <f>VLOOKUP($A150,'RAW DATA'!$A$1:$AI$332,34,FALSE)</f>
        <v>0</v>
      </c>
    </row>
    <row r="151" spans="1:7" x14ac:dyDescent="0.25">
      <c r="A151" s="2" t="s">
        <v>795</v>
      </c>
      <c r="B151" s="3" t="str">
        <f>VLOOKUP($A151,'RAW DATA'!$A$1:$AI$332,2,FALSE)</f>
        <v>ISI-150</v>
      </c>
      <c r="C151" s="3" t="str">
        <f>VLOOKUP($A151,'RAW DATA'!$A$1:$AI$332,5,FALSE)</f>
        <v>Lithium Iron Phosphate</v>
      </c>
      <c r="D151" s="3" t="str">
        <f>VLOOKUP($A151,'RAW DATA'!$A$1:$AI$332,6,FALSE)</f>
        <v>LFP</v>
      </c>
      <c r="E151" s="3">
        <f>VLOOKUP($A151,'RAW DATA'!$A$1:$AI$332,32,FALSE)</f>
        <v>0</v>
      </c>
      <c r="F151" s="3" t="str">
        <f>VLOOKUP($A151,'RAW DATA'!$A$1:$AI$332,33,FALSE)</f>
        <v>x</v>
      </c>
      <c r="G151" s="3">
        <f>VLOOKUP($A151,'RAW DATA'!$A$1:$AI$332,34,FALSE)</f>
        <v>0</v>
      </c>
    </row>
    <row r="152" spans="1:7" x14ac:dyDescent="0.25">
      <c r="A152" s="2" t="s">
        <v>798</v>
      </c>
      <c r="B152" s="3" t="str">
        <f>VLOOKUP($A152,'RAW DATA'!$A$1:$AI$332,2,FALSE)</f>
        <v>ISI-151</v>
      </c>
      <c r="C152" s="3" t="str">
        <f>VLOOKUP($A152,'RAW DATA'!$A$1:$AI$332,5,FALSE)</f>
        <v>Lithium Iron Phosphate</v>
      </c>
      <c r="D152" s="3" t="str">
        <f>VLOOKUP($A152,'RAW DATA'!$A$1:$AI$332,6,FALSE)</f>
        <v>LFP</v>
      </c>
      <c r="E152" s="3">
        <f>VLOOKUP($A152,'RAW DATA'!$A$1:$AI$332,32,FALSE)</f>
        <v>0</v>
      </c>
      <c r="F152" s="3" t="str">
        <f>VLOOKUP($A152,'RAW DATA'!$A$1:$AI$332,33,FALSE)</f>
        <v>x</v>
      </c>
      <c r="G152" s="3">
        <f>VLOOKUP($A152,'RAW DATA'!$A$1:$AI$332,34,FALSE)</f>
        <v>0</v>
      </c>
    </row>
    <row r="153" spans="1:7" x14ac:dyDescent="0.25">
      <c r="A153" s="2" t="s">
        <v>799</v>
      </c>
      <c r="B153" s="3" t="str">
        <f>VLOOKUP($A153,'RAW DATA'!$A$1:$AI$332,2,FALSE)</f>
        <v>ISI-152</v>
      </c>
      <c r="C153" s="3" t="str">
        <f>VLOOKUP($A153,'RAW DATA'!$A$1:$AI$332,5,FALSE)</f>
        <v>Nickel rich</v>
      </c>
      <c r="D153" s="3" t="str">
        <f>VLOOKUP($A153,'RAW DATA'!$A$1:$AI$332,6,FALSE)</f>
        <v>NMC</v>
      </c>
      <c r="E153" s="3">
        <f>VLOOKUP($A153,'RAW DATA'!$A$1:$AI$332,32,FALSE)</f>
        <v>0</v>
      </c>
      <c r="F153" s="3" t="str">
        <f>VLOOKUP($A153,'RAW DATA'!$A$1:$AI$332,33,FALSE)</f>
        <v>x</v>
      </c>
      <c r="G153" s="3">
        <f>VLOOKUP($A153,'RAW DATA'!$A$1:$AI$332,34,FALSE)</f>
        <v>0</v>
      </c>
    </row>
    <row r="154" spans="1:7" x14ac:dyDescent="0.25">
      <c r="A154" s="2" t="s">
        <v>652</v>
      </c>
      <c r="B154" s="3" t="str">
        <f>VLOOKUP($A154,'RAW DATA'!$A$1:$AI$332,2,FALSE)</f>
        <v>SDL-01248</v>
      </c>
      <c r="C154" s="3" t="str">
        <f>VLOOKUP($A154,'RAW DATA'!$A$1:$AI$332,5,FALSE)</f>
        <v>Nickel rich</v>
      </c>
      <c r="D154" s="3" t="str">
        <f>VLOOKUP($A154,'RAW DATA'!$A$1:$AI$332,6,FALSE)</f>
        <v>NMC, NCA, NMC/NCA</v>
      </c>
      <c r="E154" s="3">
        <f>VLOOKUP($A154,'RAW DATA'!$A$1:$AI$332,32,FALSE)</f>
        <v>2007</v>
      </c>
      <c r="F154" s="3" t="str">
        <f>VLOOKUP($A154,'RAW DATA'!$A$1:$AI$332,33,FALSE)</f>
        <v>x</v>
      </c>
      <c r="G154" s="3">
        <f>VLOOKUP($A154,'RAW DATA'!$A$1:$AI$332,34,FALSE)</f>
        <v>0</v>
      </c>
    </row>
    <row r="155" spans="1:7" x14ac:dyDescent="0.25">
      <c r="A155" s="2" t="s">
        <v>605</v>
      </c>
      <c r="B155" s="3" t="str">
        <f>VLOOKUP($A155,'RAW DATA'!$A$1:$AI$332,2,FALSE)</f>
        <v>SDL-02926</v>
      </c>
      <c r="C155" s="3" t="str">
        <f>VLOOKUP($A155,'RAW DATA'!$A$1:$AI$332,5,FALSE)</f>
        <v>Nickel rich</v>
      </c>
      <c r="D155" s="3" t="str">
        <f>VLOOKUP($A155,'RAW DATA'!$A$1:$AI$332,6,FALSE)</f>
        <v>NMC</v>
      </c>
      <c r="E155" s="3">
        <f>VLOOKUP($A155,'RAW DATA'!$A$1:$AI$332,32,FALSE)</f>
        <v>0</v>
      </c>
      <c r="F155" s="3" t="str">
        <f>VLOOKUP($A155,'RAW DATA'!$A$1:$AI$332,33,FALSE)</f>
        <v>x</v>
      </c>
      <c r="G155" s="3">
        <f>VLOOKUP($A155,'RAW DATA'!$A$1:$AI$332,34,FALSE)</f>
        <v>0</v>
      </c>
    </row>
    <row r="156" spans="1:7" x14ac:dyDescent="0.25">
      <c r="A156" s="2" t="s">
        <v>606</v>
      </c>
      <c r="B156" s="3" t="str">
        <f>VLOOKUP($A156,'RAW DATA'!$A$1:$AI$332,2,FALSE)</f>
        <v>SDL-02927</v>
      </c>
      <c r="C156" s="3" t="str">
        <f>VLOOKUP($A156,'RAW DATA'!$A$1:$AI$332,5,FALSE)</f>
        <v>Nickel rich</v>
      </c>
      <c r="D156" s="3" t="str">
        <f>VLOOKUP($A156,'RAW DATA'!$A$1:$AI$332,6,FALSE)</f>
        <v>NMC</v>
      </c>
      <c r="E156" s="3">
        <f>VLOOKUP($A156,'RAW DATA'!$A$1:$AI$332,32,FALSE)</f>
        <v>0</v>
      </c>
      <c r="F156" s="3" t="str">
        <f>VLOOKUP($A156,'RAW DATA'!$A$1:$AI$332,33,FALSE)</f>
        <v>x</v>
      </c>
      <c r="G156" s="3">
        <f>VLOOKUP($A156,'RAW DATA'!$A$1:$AI$332,34,FALSE)</f>
        <v>0</v>
      </c>
    </row>
    <row r="157" spans="1:7" x14ac:dyDescent="0.25">
      <c r="A157" s="2" t="s">
        <v>607</v>
      </c>
      <c r="B157" s="3" t="str">
        <f>VLOOKUP($A157,'RAW DATA'!$A$1:$AI$332,2,FALSE)</f>
        <v>SDL-02928</v>
      </c>
      <c r="C157" s="3" t="str">
        <f>VLOOKUP($A157,'RAW DATA'!$A$1:$AI$332,5,FALSE)</f>
        <v>Nickel rich</v>
      </c>
      <c r="D157" s="3" t="str">
        <f>VLOOKUP($A157,'RAW DATA'!$A$1:$AI$332,6,FALSE)</f>
        <v>NMC</v>
      </c>
      <c r="E157" s="3">
        <f>VLOOKUP($A157,'RAW DATA'!$A$1:$AI$332,32,FALSE)</f>
        <v>0</v>
      </c>
      <c r="F157" s="3" t="str">
        <f>VLOOKUP($A157,'RAW DATA'!$A$1:$AI$332,33,FALSE)</f>
        <v>x</v>
      </c>
      <c r="G157" s="3">
        <f>VLOOKUP($A157,'RAW DATA'!$A$1:$AI$332,34,FALSE)</f>
        <v>0</v>
      </c>
    </row>
    <row r="158" spans="1:7" x14ac:dyDescent="0.25">
      <c r="A158" s="2" t="s">
        <v>608</v>
      </c>
      <c r="B158" s="3" t="str">
        <f>VLOOKUP($A158,'RAW DATA'!$A$1:$AI$332,2,FALSE)</f>
        <v>SDL-02929</v>
      </c>
      <c r="C158" s="3" t="str">
        <f>VLOOKUP($A158,'RAW DATA'!$A$1:$AI$332,5,FALSE)</f>
        <v>Nickel rich</v>
      </c>
      <c r="D158" s="3" t="str">
        <f>VLOOKUP($A158,'RAW DATA'!$A$1:$AI$332,6,FALSE)</f>
        <v>NMC</v>
      </c>
      <c r="E158" s="3">
        <f>VLOOKUP($A158,'RAW DATA'!$A$1:$AI$332,32,FALSE)</f>
        <v>0</v>
      </c>
      <c r="F158" s="3" t="str">
        <f>VLOOKUP($A158,'RAW DATA'!$A$1:$AI$332,33,FALSE)</f>
        <v>x</v>
      </c>
      <c r="G158" s="3">
        <f>VLOOKUP($A158,'RAW DATA'!$A$1:$AI$332,34,FALSE)</f>
        <v>0</v>
      </c>
    </row>
    <row r="159" spans="1:7" x14ac:dyDescent="0.25">
      <c r="A159" s="2" t="s">
        <v>609</v>
      </c>
      <c r="B159" s="3" t="str">
        <f>VLOOKUP($A159,'RAW DATA'!$A$1:$AI$332,2,FALSE)</f>
        <v>SDL-02933</v>
      </c>
      <c r="C159" s="3" t="str">
        <f>VLOOKUP($A159,'RAW DATA'!$A$1:$AI$332,5,FALSE)</f>
        <v>Nickel rich</v>
      </c>
      <c r="D159" s="3" t="str">
        <f>VLOOKUP($A159,'RAW DATA'!$A$1:$AI$332,6,FALSE)</f>
        <v>NMC</v>
      </c>
      <c r="E159" s="3">
        <f>VLOOKUP($A159,'RAW DATA'!$A$1:$AI$332,32,FALSE)</f>
        <v>0</v>
      </c>
      <c r="F159" s="3" t="str">
        <f>VLOOKUP($A159,'RAW DATA'!$A$1:$AI$332,33,FALSE)</f>
        <v>x</v>
      </c>
      <c r="G159" s="3">
        <f>VLOOKUP($A159,'RAW DATA'!$A$1:$AI$332,34,FALSE)</f>
        <v>0</v>
      </c>
    </row>
    <row r="160" spans="1:7" x14ac:dyDescent="0.25">
      <c r="A160" s="2" t="s">
        <v>610</v>
      </c>
      <c r="B160" s="3" t="str">
        <f>VLOOKUP($A160,'RAW DATA'!$A$1:$AI$332,2,FALSE)</f>
        <v>SDL-02945</v>
      </c>
      <c r="C160" s="3" t="str">
        <f>VLOOKUP($A160,'RAW DATA'!$A$1:$AI$332,5,FALSE)</f>
        <v>Nickel rich</v>
      </c>
      <c r="D160" s="3" t="str">
        <f>VLOOKUP($A160,'RAW DATA'!$A$1:$AI$332,6,FALSE)</f>
        <v>NMC</v>
      </c>
      <c r="E160" s="3">
        <f>VLOOKUP($A160,'RAW DATA'!$A$1:$AI$332,32,FALSE)</f>
        <v>0</v>
      </c>
      <c r="F160" s="3" t="str">
        <f>VLOOKUP($A160,'RAW DATA'!$A$1:$AI$332,33,FALSE)</f>
        <v>x</v>
      </c>
      <c r="G160" s="3">
        <f>VLOOKUP($A160,'RAW DATA'!$A$1:$AI$332,34,FALSE)</f>
        <v>0</v>
      </c>
    </row>
    <row r="161" spans="1:7" x14ac:dyDescent="0.25">
      <c r="A161" s="2" t="s">
        <v>611</v>
      </c>
      <c r="B161" s="3" t="str">
        <f>VLOOKUP($A161,'RAW DATA'!$A$1:$AI$332,2,FALSE)</f>
        <v>SDL-02946</v>
      </c>
      <c r="C161" s="3" t="str">
        <f>VLOOKUP($A161,'RAW DATA'!$A$1:$AI$332,5,FALSE)</f>
        <v>Nickel rich</v>
      </c>
      <c r="D161" s="3" t="str">
        <f>VLOOKUP($A161,'RAW DATA'!$A$1:$AI$332,6,FALSE)</f>
        <v>NMC</v>
      </c>
      <c r="E161" s="3">
        <f>VLOOKUP($A161,'RAW DATA'!$A$1:$AI$332,32,FALSE)</f>
        <v>0</v>
      </c>
      <c r="F161" s="3" t="str">
        <f>VLOOKUP($A161,'RAW DATA'!$A$1:$AI$332,33,FALSE)</f>
        <v>x</v>
      </c>
      <c r="G161" s="3">
        <f>VLOOKUP($A161,'RAW DATA'!$A$1:$AI$332,34,FALSE)</f>
        <v>0</v>
      </c>
    </row>
    <row r="162" spans="1:7" x14ac:dyDescent="0.25">
      <c r="A162" s="2" t="s">
        <v>612</v>
      </c>
      <c r="B162" s="3" t="str">
        <f>VLOOKUP($A162,'RAW DATA'!$A$1:$AI$332,2,FALSE)</f>
        <v>SDL-02948</v>
      </c>
      <c r="C162" s="3" t="str">
        <f>VLOOKUP($A162,'RAW DATA'!$A$1:$AI$332,5,FALSE)</f>
        <v>Nickel rich</v>
      </c>
      <c r="D162" s="3" t="str">
        <f>VLOOKUP($A162,'RAW DATA'!$A$1:$AI$332,6,FALSE)</f>
        <v>NMC</v>
      </c>
      <c r="E162" s="3">
        <f>VLOOKUP($A162,'RAW DATA'!$A$1:$AI$332,32,FALSE)</f>
        <v>0</v>
      </c>
      <c r="F162" s="3" t="str">
        <f>VLOOKUP($A162,'RAW DATA'!$A$1:$AI$332,33,FALSE)</f>
        <v>x</v>
      </c>
      <c r="G162" s="3">
        <f>VLOOKUP($A162,'RAW DATA'!$A$1:$AI$332,34,FALSE)</f>
        <v>0</v>
      </c>
    </row>
    <row r="163" spans="1:7" x14ac:dyDescent="0.25">
      <c r="A163" s="2" t="s">
        <v>613</v>
      </c>
      <c r="B163" s="3" t="str">
        <f>VLOOKUP($A163,'RAW DATA'!$A$1:$AI$332,2,FALSE)</f>
        <v>SDL-02949</v>
      </c>
      <c r="C163" s="3" t="str">
        <f>VLOOKUP($A163,'RAW DATA'!$A$1:$AI$332,5,FALSE)</f>
        <v>Nickel rich</v>
      </c>
      <c r="D163" s="3" t="str">
        <f>VLOOKUP($A163,'RAW DATA'!$A$1:$AI$332,6,FALSE)</f>
        <v>NMC</v>
      </c>
      <c r="E163" s="3">
        <f>VLOOKUP($A163,'RAW DATA'!$A$1:$AI$332,32,FALSE)</f>
        <v>0</v>
      </c>
      <c r="F163" s="3" t="str">
        <f>VLOOKUP($A163,'RAW DATA'!$A$1:$AI$332,33,FALSE)</f>
        <v>x</v>
      </c>
      <c r="G163" s="3">
        <f>VLOOKUP($A163,'RAW DATA'!$A$1:$AI$332,34,FALSE)</f>
        <v>0</v>
      </c>
    </row>
    <row r="164" spans="1:7" x14ac:dyDescent="0.25">
      <c r="A164" s="2" t="s">
        <v>604</v>
      </c>
      <c r="B164" s="3" t="str">
        <f>VLOOKUP($A164,'RAW DATA'!$A$1:$AI$332,2,FALSE)</f>
        <v>SDL-02950</v>
      </c>
      <c r="C164" s="3" t="str">
        <f>VLOOKUP($A164,'RAW DATA'!$A$1:$AI$332,5,FALSE)</f>
        <v>Nickel rich</v>
      </c>
      <c r="D164" s="3" t="str">
        <f>VLOOKUP($A164,'RAW DATA'!$A$1:$AI$332,6,FALSE)</f>
        <v>NMC</v>
      </c>
      <c r="E164" s="3">
        <f>VLOOKUP($A164,'RAW DATA'!$A$1:$AI$332,32,FALSE)</f>
        <v>0</v>
      </c>
      <c r="F164" s="3" t="str">
        <f>VLOOKUP($A164,'RAW DATA'!$A$1:$AI$332,33,FALSE)</f>
        <v>x</v>
      </c>
      <c r="G164" s="3">
        <f>VLOOKUP($A164,'RAW DATA'!$A$1:$AI$332,34,FALSE)</f>
        <v>0</v>
      </c>
    </row>
    <row r="165" spans="1:7" x14ac:dyDescent="0.25">
      <c r="A165" s="2" t="s">
        <v>575</v>
      </c>
      <c r="B165" s="3" t="str">
        <f>VLOOKUP($A165,'RAW DATA'!$A$1:$AI$332,2,FALSE)</f>
        <v>SDL-03609</v>
      </c>
      <c r="C165" s="3">
        <f>VLOOKUP($A165,'RAW DATA'!$A$1:$AI$332,5,FALSE)</f>
        <v>0</v>
      </c>
      <c r="D165" s="3">
        <f>VLOOKUP($A165,'RAW DATA'!$A$1:$AI$332,6,FALSE)</f>
        <v>0</v>
      </c>
      <c r="E165" s="3">
        <f>VLOOKUP($A165,'RAW DATA'!$A$1:$AI$332,32,FALSE)</f>
        <v>0</v>
      </c>
      <c r="F165" s="3" t="str">
        <f>VLOOKUP($A165,'RAW DATA'!$A$1:$AI$332,33,FALSE)</f>
        <v>x</v>
      </c>
      <c r="G165" s="3">
        <f>VLOOKUP($A165,'RAW DATA'!$A$1:$AI$332,34,FALSE)</f>
        <v>0</v>
      </c>
    </row>
    <row r="166" spans="1:7" x14ac:dyDescent="0.25">
      <c r="A166" s="2" t="s">
        <v>576</v>
      </c>
      <c r="B166" s="3" t="str">
        <f>VLOOKUP($A166,'RAW DATA'!$A$1:$AI$332,2,FALSE)</f>
        <v>SDL-03617</v>
      </c>
      <c r="C166" s="3">
        <f>VLOOKUP($A166,'RAW DATA'!$A$1:$AI$332,5,FALSE)</f>
        <v>0</v>
      </c>
      <c r="D166" s="3">
        <f>VLOOKUP($A166,'RAW DATA'!$A$1:$AI$332,6,FALSE)</f>
        <v>0</v>
      </c>
      <c r="E166" s="3">
        <f>VLOOKUP($A166,'RAW DATA'!$A$1:$AI$332,32,FALSE)</f>
        <v>0</v>
      </c>
      <c r="F166" s="3" t="str">
        <f>VLOOKUP($A166,'RAW DATA'!$A$1:$AI$332,33,FALSE)</f>
        <v>x</v>
      </c>
      <c r="G166" s="3">
        <f>VLOOKUP($A166,'RAW DATA'!$A$1:$AI$332,34,FALSE)</f>
        <v>0</v>
      </c>
    </row>
    <row r="167" spans="1:7" x14ac:dyDescent="0.25">
      <c r="A167" s="2" t="s">
        <v>447</v>
      </c>
      <c r="B167" s="3" t="str">
        <f>VLOOKUP($A167,'RAW DATA'!$A$1:$AI$332,2,FALSE)</f>
        <v>SDL-05872</v>
      </c>
      <c r="C167" s="3">
        <f>VLOOKUP($A167,'RAW DATA'!$A$1:$AI$332,5,FALSE)</f>
        <v>0</v>
      </c>
      <c r="D167" s="3">
        <f>VLOOKUP($A167,'RAW DATA'!$A$1:$AI$332,6,FALSE)</f>
        <v>0</v>
      </c>
      <c r="E167" s="3">
        <f>VLOOKUP($A167,'RAW DATA'!$A$1:$AI$332,32,FALSE)</f>
        <v>2006</v>
      </c>
      <c r="F167" s="3" t="str">
        <f>VLOOKUP($A167,'RAW DATA'!$A$1:$AI$332,33,FALSE)</f>
        <v>x</v>
      </c>
      <c r="G167" s="3">
        <f>VLOOKUP($A167,'RAW DATA'!$A$1:$AI$332,34,FALSE)</f>
        <v>0</v>
      </c>
    </row>
    <row r="168" spans="1:7" x14ac:dyDescent="0.25">
      <c r="A168" s="2" t="s">
        <v>715</v>
      </c>
      <c r="B168" s="3" t="str">
        <f>VLOOKUP($A168,'RAW DATA'!$A$1:$AI$332,2,FALSE)</f>
        <v>SDL-06597</v>
      </c>
      <c r="C168" s="3">
        <f>VLOOKUP($A168,'RAW DATA'!$A$1:$AI$332,5,FALSE)</f>
        <v>0</v>
      </c>
      <c r="D168" s="3">
        <f>VLOOKUP($A168,'RAW DATA'!$A$1:$AI$332,6,FALSE)</f>
        <v>0</v>
      </c>
      <c r="E168" s="3">
        <f>VLOOKUP($A168,'RAW DATA'!$A$1:$AI$332,32,FALSE)</f>
        <v>2011</v>
      </c>
      <c r="F168" s="3" t="str">
        <f>VLOOKUP($A168,'RAW DATA'!$A$1:$AI$332,33,FALSE)</f>
        <v>x</v>
      </c>
      <c r="G168" s="3">
        <f>VLOOKUP($A168,'RAW DATA'!$A$1:$AI$332,34,FALSE)</f>
        <v>0</v>
      </c>
    </row>
    <row r="169" spans="1:7" x14ac:dyDescent="0.25">
      <c r="A169" s="2" t="s">
        <v>716</v>
      </c>
      <c r="B169" s="3" t="str">
        <f>VLOOKUP($A169,'RAW DATA'!$A$1:$AI$332,2,FALSE)</f>
        <v>SDL-06600</v>
      </c>
      <c r="C169" s="3">
        <f>VLOOKUP($A169,'RAW DATA'!$A$1:$AI$332,5,FALSE)</f>
        <v>0</v>
      </c>
      <c r="D169" s="3">
        <f>VLOOKUP($A169,'RAW DATA'!$A$1:$AI$332,6,FALSE)</f>
        <v>0</v>
      </c>
      <c r="E169" s="3">
        <f>VLOOKUP($A169,'RAW DATA'!$A$1:$AI$332,32,FALSE)</f>
        <v>2008</v>
      </c>
      <c r="F169" s="3" t="str">
        <f>VLOOKUP($A169,'RAW DATA'!$A$1:$AI$332,33,FALSE)</f>
        <v>x</v>
      </c>
      <c r="G169" s="3">
        <f>VLOOKUP($A169,'RAW DATA'!$A$1:$AI$332,34,FALSE)</f>
        <v>0</v>
      </c>
    </row>
    <row r="170" spans="1:7" x14ac:dyDescent="0.25">
      <c r="A170" s="2" t="s">
        <v>717</v>
      </c>
      <c r="B170" s="3" t="str">
        <f>VLOOKUP($A170,'RAW DATA'!$A$1:$AI$332,2,FALSE)</f>
        <v>SDL-06638</v>
      </c>
      <c r="C170" s="3">
        <f>VLOOKUP($A170,'RAW DATA'!$A$1:$AI$332,5,FALSE)</f>
        <v>0</v>
      </c>
      <c r="D170" s="3">
        <f>VLOOKUP($A170,'RAW DATA'!$A$1:$AI$332,6,FALSE)</f>
        <v>0</v>
      </c>
      <c r="E170" s="3">
        <f>VLOOKUP($A170,'RAW DATA'!$A$1:$AI$332,32,FALSE)</f>
        <v>2011</v>
      </c>
      <c r="F170" s="3" t="str">
        <f>VLOOKUP($A170,'RAW DATA'!$A$1:$AI$332,33,FALSE)</f>
        <v>x</v>
      </c>
      <c r="G170" s="3">
        <f>VLOOKUP($A170,'RAW DATA'!$A$1:$AI$332,34,FALSE)</f>
        <v>0</v>
      </c>
    </row>
    <row r="171" spans="1:7" x14ac:dyDescent="0.25">
      <c r="A171" s="2" t="s">
        <v>718</v>
      </c>
      <c r="B171" s="3" t="str">
        <f>VLOOKUP($A171,'RAW DATA'!$A$1:$AI$332,2,FALSE)</f>
        <v>SDL-06646</v>
      </c>
      <c r="C171" s="3">
        <f>VLOOKUP($A171,'RAW DATA'!$A$1:$AI$332,5,FALSE)</f>
        <v>0</v>
      </c>
      <c r="D171" s="3">
        <f>VLOOKUP($A171,'RAW DATA'!$A$1:$AI$332,6,FALSE)</f>
        <v>0</v>
      </c>
      <c r="E171" s="3">
        <f>VLOOKUP($A171,'RAW DATA'!$A$1:$AI$332,32,FALSE)</f>
        <v>2008</v>
      </c>
      <c r="F171" s="3" t="str">
        <f>VLOOKUP($A171,'RAW DATA'!$A$1:$AI$332,33,FALSE)</f>
        <v>x</v>
      </c>
      <c r="G171" s="3">
        <f>VLOOKUP($A171,'RAW DATA'!$A$1:$AI$332,34,FALSE)</f>
        <v>0</v>
      </c>
    </row>
    <row r="172" spans="1:7" x14ac:dyDescent="0.25">
      <c r="A172" s="2" t="s">
        <v>450</v>
      </c>
      <c r="B172" s="3" t="str">
        <f>VLOOKUP($A172,'RAW DATA'!$A$1:$AI$332,2,FALSE)</f>
        <v>SDL-07227</v>
      </c>
      <c r="C172" s="3">
        <f>VLOOKUP($A172,'RAW DATA'!$A$1:$AI$332,5,FALSE)</f>
        <v>0</v>
      </c>
      <c r="D172" s="3">
        <f>VLOOKUP($A172,'RAW DATA'!$A$1:$AI$332,6,FALSE)</f>
        <v>0</v>
      </c>
      <c r="E172" s="3">
        <f>VLOOKUP($A172,'RAW DATA'!$A$1:$AI$332,32,FALSE)</f>
        <v>2008</v>
      </c>
      <c r="F172" s="3" t="str">
        <f>VLOOKUP($A172,'RAW DATA'!$A$1:$AI$332,33,FALSE)</f>
        <v>x</v>
      </c>
      <c r="G172" s="3">
        <f>VLOOKUP($A172,'RAW DATA'!$A$1:$AI$332,34,FALSE)</f>
        <v>0</v>
      </c>
    </row>
    <row r="173" spans="1:7" x14ac:dyDescent="0.25">
      <c r="A173" s="2" t="s">
        <v>451</v>
      </c>
      <c r="B173" s="3" t="str">
        <f>VLOOKUP($A173,'RAW DATA'!$A$1:$AI$332,2,FALSE)</f>
        <v>SDL-07234</v>
      </c>
      <c r="C173" s="3">
        <f>VLOOKUP($A173,'RAW DATA'!$A$1:$AI$332,5,FALSE)</f>
        <v>0</v>
      </c>
      <c r="D173" s="3">
        <f>VLOOKUP($A173,'RAW DATA'!$A$1:$AI$332,6,FALSE)</f>
        <v>0</v>
      </c>
      <c r="E173" s="3">
        <f>VLOOKUP($A173,'RAW DATA'!$A$1:$AI$332,32,FALSE)</f>
        <v>2008</v>
      </c>
      <c r="F173" s="3" t="str">
        <f>VLOOKUP($A173,'RAW DATA'!$A$1:$AI$332,33,FALSE)</f>
        <v>x</v>
      </c>
      <c r="G173" s="3">
        <f>VLOOKUP($A173,'RAW DATA'!$A$1:$AI$332,34,FALSE)</f>
        <v>0</v>
      </c>
    </row>
    <row r="174" spans="1:7" x14ac:dyDescent="0.25">
      <c r="A174" s="2" t="s">
        <v>452</v>
      </c>
      <c r="B174" s="3" t="str">
        <f>VLOOKUP($A174,'RAW DATA'!$A$1:$AI$332,2,FALSE)</f>
        <v>SDL-07236</v>
      </c>
      <c r="C174" s="3">
        <f>VLOOKUP($A174,'RAW DATA'!$A$1:$AI$332,5,FALSE)</f>
        <v>0</v>
      </c>
      <c r="D174" s="3">
        <f>VLOOKUP($A174,'RAW DATA'!$A$1:$AI$332,6,FALSE)</f>
        <v>0</v>
      </c>
      <c r="E174" s="3">
        <f>VLOOKUP($A174,'RAW DATA'!$A$1:$AI$332,32,FALSE)</f>
        <v>2008</v>
      </c>
      <c r="F174" s="3" t="str">
        <f>VLOOKUP($A174,'RAW DATA'!$A$1:$AI$332,33,FALSE)</f>
        <v>x</v>
      </c>
      <c r="G174" s="3">
        <f>VLOOKUP($A174,'RAW DATA'!$A$1:$AI$332,34,FALSE)</f>
        <v>0</v>
      </c>
    </row>
    <row r="175" spans="1:7" x14ac:dyDescent="0.25">
      <c r="A175" s="2" t="s">
        <v>453</v>
      </c>
      <c r="B175" s="3" t="str">
        <f>VLOOKUP($A175,'RAW DATA'!$A$1:$AI$332,2,FALSE)</f>
        <v>SDL-07237</v>
      </c>
      <c r="C175" s="3">
        <f>VLOOKUP($A175,'RAW DATA'!$A$1:$AI$332,5,FALSE)</f>
        <v>0</v>
      </c>
      <c r="D175" s="3">
        <f>VLOOKUP($A175,'RAW DATA'!$A$1:$AI$332,6,FALSE)</f>
        <v>0</v>
      </c>
      <c r="E175" s="3">
        <f>VLOOKUP($A175,'RAW DATA'!$A$1:$AI$332,32,FALSE)</f>
        <v>2008</v>
      </c>
      <c r="F175" s="3" t="str">
        <f>VLOOKUP($A175,'RAW DATA'!$A$1:$AI$332,33,FALSE)</f>
        <v>x</v>
      </c>
      <c r="G175" s="3">
        <f>VLOOKUP($A175,'RAW DATA'!$A$1:$AI$332,34,FALSE)</f>
        <v>0</v>
      </c>
    </row>
    <row r="176" spans="1:7" x14ac:dyDescent="0.25">
      <c r="A176" s="2" t="s">
        <v>454</v>
      </c>
      <c r="B176" s="3" t="str">
        <f>VLOOKUP($A176,'RAW DATA'!$A$1:$AI$332,2,FALSE)</f>
        <v>SDL-07238</v>
      </c>
      <c r="C176" s="3">
        <f>VLOOKUP($A176,'RAW DATA'!$A$1:$AI$332,5,FALSE)</f>
        <v>0</v>
      </c>
      <c r="D176" s="3">
        <f>VLOOKUP($A176,'RAW DATA'!$A$1:$AI$332,6,FALSE)</f>
        <v>0</v>
      </c>
      <c r="E176" s="3">
        <f>VLOOKUP($A176,'RAW DATA'!$A$1:$AI$332,32,FALSE)</f>
        <v>2008</v>
      </c>
      <c r="F176" s="3" t="str">
        <f>VLOOKUP($A176,'RAW DATA'!$A$1:$AI$332,33,FALSE)</f>
        <v>x</v>
      </c>
      <c r="G176" s="3">
        <f>VLOOKUP($A176,'RAW DATA'!$A$1:$AI$332,34,FALSE)</f>
        <v>0</v>
      </c>
    </row>
    <row r="177" spans="1:7" x14ac:dyDescent="0.25">
      <c r="A177" s="2" t="s">
        <v>455</v>
      </c>
      <c r="B177" s="3" t="str">
        <f>VLOOKUP($A177,'RAW DATA'!$A$1:$AI$332,2,FALSE)</f>
        <v>SDL-07239</v>
      </c>
      <c r="C177" s="3">
        <f>VLOOKUP($A177,'RAW DATA'!$A$1:$AI$332,5,FALSE)</f>
        <v>0</v>
      </c>
      <c r="D177" s="3">
        <f>VLOOKUP($A177,'RAW DATA'!$A$1:$AI$332,6,FALSE)</f>
        <v>0</v>
      </c>
      <c r="E177" s="3">
        <f>VLOOKUP($A177,'RAW DATA'!$A$1:$AI$332,32,FALSE)</f>
        <v>2008</v>
      </c>
      <c r="F177" s="3" t="str">
        <f>VLOOKUP($A177,'RAW DATA'!$A$1:$AI$332,33,FALSE)</f>
        <v>x</v>
      </c>
      <c r="G177" s="3">
        <f>VLOOKUP($A177,'RAW DATA'!$A$1:$AI$332,34,FALSE)</f>
        <v>0</v>
      </c>
    </row>
    <row r="178" spans="1:7" x14ac:dyDescent="0.25">
      <c r="A178" s="2" t="s">
        <v>456</v>
      </c>
      <c r="B178" s="3" t="str">
        <f>VLOOKUP($A178,'RAW DATA'!$A$1:$AI$332,2,FALSE)</f>
        <v>SDL-07240</v>
      </c>
      <c r="C178" s="3">
        <f>VLOOKUP($A178,'RAW DATA'!$A$1:$AI$332,5,FALSE)</f>
        <v>0</v>
      </c>
      <c r="D178" s="3">
        <f>VLOOKUP($A178,'RAW DATA'!$A$1:$AI$332,6,FALSE)</f>
        <v>0</v>
      </c>
      <c r="E178" s="3">
        <f>VLOOKUP($A178,'RAW DATA'!$A$1:$AI$332,32,FALSE)</f>
        <v>2008</v>
      </c>
      <c r="F178" s="3" t="str">
        <f>VLOOKUP($A178,'RAW DATA'!$A$1:$AI$332,33,FALSE)</f>
        <v>x</v>
      </c>
      <c r="G178" s="3">
        <f>VLOOKUP($A178,'RAW DATA'!$A$1:$AI$332,34,FALSE)</f>
        <v>0</v>
      </c>
    </row>
    <row r="179" spans="1:7" x14ac:dyDescent="0.25">
      <c r="A179" s="2" t="s">
        <v>674</v>
      </c>
      <c r="B179" s="3" t="str">
        <f>VLOOKUP($A179,'RAW DATA'!$A$1:$AI$332,2,FALSE)</f>
        <v>SDL-09564</v>
      </c>
      <c r="C179" s="3" t="str">
        <f>VLOOKUP($A179,'RAW DATA'!$A$1:$AI$332,5,FALSE)</f>
        <v>Nickel rich</v>
      </c>
      <c r="D179" s="3" t="str">
        <f>VLOOKUP($A179,'RAW DATA'!$A$1:$AI$332,6,FALSE)</f>
        <v>NMC, NCA, NMC/NCA</v>
      </c>
      <c r="E179" s="3">
        <f>VLOOKUP($A179,'RAW DATA'!$A$1:$AI$332,32,FALSE)</f>
        <v>2007</v>
      </c>
      <c r="F179" s="3" t="str">
        <f>VLOOKUP($A179,'RAW DATA'!$A$1:$AI$332,33,FALSE)</f>
        <v>x</v>
      </c>
      <c r="G179" s="3">
        <f>VLOOKUP($A179,'RAW DATA'!$A$1:$AI$332,34,FALSE)</f>
        <v>0</v>
      </c>
    </row>
    <row r="180" spans="1:7" x14ac:dyDescent="0.25">
      <c r="A180" s="2" t="s">
        <v>675</v>
      </c>
      <c r="B180" s="3" t="str">
        <f>VLOOKUP($A180,'RAW DATA'!$A$1:$AI$332,2,FALSE)</f>
        <v>SDL-09565</v>
      </c>
      <c r="C180" s="3" t="str">
        <f>VLOOKUP($A180,'RAW DATA'!$A$1:$AI$332,5,FALSE)</f>
        <v>Nickel rich</v>
      </c>
      <c r="D180" s="3" t="str">
        <f>VLOOKUP($A180,'RAW DATA'!$A$1:$AI$332,6,FALSE)</f>
        <v>NMC, NCA, NMC/NCA</v>
      </c>
      <c r="E180" s="3">
        <f>VLOOKUP($A180,'RAW DATA'!$A$1:$AI$332,32,FALSE)</f>
        <v>2007</v>
      </c>
      <c r="F180" s="3" t="str">
        <f>VLOOKUP($A180,'RAW DATA'!$A$1:$AI$332,33,FALSE)</f>
        <v>x</v>
      </c>
      <c r="G180" s="3">
        <f>VLOOKUP($A180,'RAW DATA'!$A$1:$AI$332,34,FALSE)</f>
        <v>0</v>
      </c>
    </row>
    <row r="181" spans="1:7" x14ac:dyDescent="0.25">
      <c r="A181" s="2" t="s">
        <v>676</v>
      </c>
      <c r="B181" s="3" t="str">
        <f>VLOOKUP($A181,'RAW DATA'!$A$1:$AI$332,2,FALSE)</f>
        <v>SDL-09566</v>
      </c>
      <c r="C181" s="3" t="str">
        <f>VLOOKUP($A181,'RAW DATA'!$A$1:$AI$332,5,FALSE)</f>
        <v>Nickel rich</v>
      </c>
      <c r="D181" s="3" t="str">
        <f>VLOOKUP($A181,'RAW DATA'!$A$1:$AI$332,6,FALSE)</f>
        <v>NMC, NCA, NMC/NCA</v>
      </c>
      <c r="E181" s="3">
        <f>VLOOKUP($A181,'RAW DATA'!$A$1:$AI$332,32,FALSE)</f>
        <v>2007</v>
      </c>
      <c r="F181" s="3" t="str">
        <f>VLOOKUP($A181,'RAW DATA'!$A$1:$AI$332,33,FALSE)</f>
        <v>x</v>
      </c>
      <c r="G181" s="3">
        <f>VLOOKUP($A181,'RAW DATA'!$A$1:$AI$332,34,FALSE)</f>
        <v>0</v>
      </c>
    </row>
    <row r="182" spans="1:7" x14ac:dyDescent="0.25">
      <c r="A182" s="2" t="s">
        <v>553</v>
      </c>
      <c r="B182" s="3" t="str">
        <f>VLOOKUP($A182,'RAW DATA'!$A$1:$AI$332,2,FALSE)</f>
        <v>SDL-12690</v>
      </c>
      <c r="C182" s="3">
        <f>VLOOKUP($A182,'RAW DATA'!$A$1:$AI$332,5,FALSE)</f>
        <v>0</v>
      </c>
      <c r="D182" s="3">
        <f>VLOOKUP($A182,'RAW DATA'!$A$1:$AI$332,6,FALSE)</f>
        <v>0</v>
      </c>
      <c r="E182" s="3">
        <f>VLOOKUP($A182,'RAW DATA'!$A$1:$AI$332,32,FALSE)</f>
        <v>2018</v>
      </c>
      <c r="F182" s="3" t="str">
        <f>VLOOKUP($A182,'RAW DATA'!$A$1:$AI$332,33,FALSE)</f>
        <v>x</v>
      </c>
      <c r="G182" s="3">
        <f>VLOOKUP($A182,'RAW DATA'!$A$1:$AI$332,34,FALSE)</f>
        <v>0</v>
      </c>
    </row>
    <row r="183" spans="1:7" x14ac:dyDescent="0.25">
      <c r="A183" s="2" t="s">
        <v>653</v>
      </c>
      <c r="B183" s="3" t="str">
        <f>VLOOKUP($A183,'RAW DATA'!$A$1:$AI$332,2,FALSE)</f>
        <v>SDL-12800</v>
      </c>
      <c r="C183" s="3" t="str">
        <f>VLOOKUP($A183,'RAW DATA'!$A$1:$AI$332,5,FALSE)</f>
        <v>Nickel rich</v>
      </c>
      <c r="D183" s="3" t="str">
        <f>VLOOKUP($A183,'RAW DATA'!$A$1:$AI$332,6,FALSE)</f>
        <v>NMC, NCA, NMC/NCA</v>
      </c>
      <c r="E183" s="3">
        <f>VLOOKUP($A183,'RAW DATA'!$A$1:$AI$332,32,FALSE)</f>
        <v>2007</v>
      </c>
      <c r="F183" s="3" t="str">
        <f>VLOOKUP($A183,'RAW DATA'!$A$1:$AI$332,33,FALSE)</f>
        <v>x</v>
      </c>
      <c r="G183" s="3">
        <f>VLOOKUP($A183,'RAW DATA'!$A$1:$AI$332,34,FALSE)</f>
        <v>0</v>
      </c>
    </row>
    <row r="184" spans="1:7" x14ac:dyDescent="0.25">
      <c r="A184" s="2" t="s">
        <v>654</v>
      </c>
      <c r="B184" s="3" t="str">
        <f>VLOOKUP($A184,'RAW DATA'!$A$1:$AI$332,2,FALSE)</f>
        <v>SDL-12801</v>
      </c>
      <c r="C184" s="3" t="str">
        <f>VLOOKUP($A184,'RAW DATA'!$A$1:$AI$332,5,FALSE)</f>
        <v>Nickel rich</v>
      </c>
      <c r="D184" s="3" t="str">
        <f>VLOOKUP($A184,'RAW DATA'!$A$1:$AI$332,6,FALSE)</f>
        <v>NMC, NCA, NMC/NCA</v>
      </c>
      <c r="E184" s="3">
        <f>VLOOKUP($A184,'RAW DATA'!$A$1:$AI$332,32,FALSE)</f>
        <v>2007</v>
      </c>
      <c r="F184" s="3" t="str">
        <f>VLOOKUP($A184,'RAW DATA'!$A$1:$AI$332,33,FALSE)</f>
        <v>x</v>
      </c>
      <c r="G184" s="3">
        <f>VLOOKUP($A184,'RAW DATA'!$A$1:$AI$332,34,FALSE)</f>
        <v>0</v>
      </c>
    </row>
    <row r="185" spans="1:7" x14ac:dyDescent="0.25">
      <c r="A185" s="2" t="s">
        <v>655</v>
      </c>
      <c r="B185" s="3" t="str">
        <f>VLOOKUP($A185,'RAW DATA'!$A$1:$AI$332,2,FALSE)</f>
        <v>SDL-12802</v>
      </c>
      <c r="C185" s="3" t="str">
        <f>VLOOKUP($A185,'RAW DATA'!$A$1:$AI$332,5,FALSE)</f>
        <v>Nickel rich</v>
      </c>
      <c r="D185" s="3" t="str">
        <f>VLOOKUP($A185,'RAW DATA'!$A$1:$AI$332,6,FALSE)</f>
        <v>NMC, NCA, NMC/NCA</v>
      </c>
      <c r="E185" s="3">
        <f>VLOOKUP($A185,'RAW DATA'!$A$1:$AI$332,32,FALSE)</f>
        <v>2007</v>
      </c>
      <c r="F185" s="3" t="str">
        <f>VLOOKUP($A185,'RAW DATA'!$A$1:$AI$332,33,FALSE)</f>
        <v>x</v>
      </c>
      <c r="G185" s="3">
        <f>VLOOKUP($A185,'RAW DATA'!$A$1:$AI$332,34,FALSE)</f>
        <v>0</v>
      </c>
    </row>
    <row r="186" spans="1:7" x14ac:dyDescent="0.25">
      <c r="A186" s="2" t="s">
        <v>544</v>
      </c>
      <c r="B186" s="3" t="str">
        <f>VLOOKUP($A186,'RAW DATA'!$A$1:$AI$332,2,FALSE)</f>
        <v>SDL-14721</v>
      </c>
      <c r="C186" s="3">
        <f>VLOOKUP($A186,'RAW DATA'!$A$1:$AI$332,5,FALSE)</f>
        <v>0</v>
      </c>
      <c r="D186" s="3">
        <f>VLOOKUP($A186,'RAW DATA'!$A$1:$AI$332,6,FALSE)</f>
        <v>0</v>
      </c>
      <c r="E186" s="3">
        <f>VLOOKUP($A186,'RAW DATA'!$A$1:$AI$332,32,FALSE)</f>
        <v>2006</v>
      </c>
      <c r="F186" s="3" t="str">
        <f>VLOOKUP($A186,'RAW DATA'!$A$1:$AI$332,33,FALSE)</f>
        <v>x</v>
      </c>
      <c r="G186" s="3">
        <f>VLOOKUP($A186,'RAW DATA'!$A$1:$AI$332,34,FALSE)</f>
        <v>0</v>
      </c>
    </row>
    <row r="187" spans="1:7" x14ac:dyDescent="0.25">
      <c r="A187" s="2" t="s">
        <v>656</v>
      </c>
      <c r="B187" s="3" t="str">
        <f>VLOOKUP($A187,'RAW DATA'!$A$1:$AI$332,2,FALSE)</f>
        <v>SDL-14857</v>
      </c>
      <c r="C187" s="3" t="str">
        <f>VLOOKUP($A187,'RAW DATA'!$A$1:$AI$332,5,FALSE)</f>
        <v>Nickel rich</v>
      </c>
      <c r="D187" s="3" t="str">
        <f>VLOOKUP($A187,'RAW DATA'!$A$1:$AI$332,6,FALSE)</f>
        <v>NMC, NCA, NMC/NCA</v>
      </c>
      <c r="E187" s="3">
        <f>VLOOKUP($A187,'RAW DATA'!$A$1:$AI$332,32,FALSE)</f>
        <v>2010</v>
      </c>
      <c r="F187" s="3" t="str">
        <f>VLOOKUP($A187,'RAW DATA'!$A$1:$AI$332,33,FALSE)</f>
        <v>x</v>
      </c>
      <c r="G187" s="3">
        <f>VLOOKUP($A187,'RAW DATA'!$A$1:$AI$332,34,FALSE)</f>
        <v>0</v>
      </c>
    </row>
    <row r="188" spans="1:7" x14ac:dyDescent="0.25">
      <c r="A188" s="2" t="s">
        <v>657</v>
      </c>
      <c r="B188" s="3" t="str">
        <f>VLOOKUP($A188,'RAW DATA'!$A$1:$AI$332,2,FALSE)</f>
        <v>SDL-14876</v>
      </c>
      <c r="C188" s="3" t="str">
        <f>VLOOKUP($A188,'RAW DATA'!$A$1:$AI$332,5,FALSE)</f>
        <v>Nickel rich</v>
      </c>
      <c r="D188" s="3" t="str">
        <f>VLOOKUP($A188,'RAW DATA'!$A$1:$AI$332,6,FALSE)</f>
        <v>NMC, NCA, NMC/NCA</v>
      </c>
      <c r="E188" s="3">
        <f>VLOOKUP($A188,'RAW DATA'!$A$1:$AI$332,32,FALSE)</f>
        <v>2007</v>
      </c>
      <c r="F188" s="3" t="str">
        <f>VLOOKUP($A188,'RAW DATA'!$A$1:$AI$332,33,FALSE)</f>
        <v>x</v>
      </c>
      <c r="G188" s="3">
        <f>VLOOKUP($A188,'RAW DATA'!$A$1:$AI$332,34,FALSE)</f>
        <v>0</v>
      </c>
    </row>
    <row r="189" spans="1:7" x14ac:dyDescent="0.25">
      <c r="A189" s="2" t="s">
        <v>702</v>
      </c>
      <c r="B189" s="3" t="str">
        <f>VLOOKUP($A189,'RAW DATA'!$A$1:$AI$332,2,FALSE)</f>
        <v>SDL-14955</v>
      </c>
      <c r="C189" s="3">
        <f>VLOOKUP($A189,'RAW DATA'!$A$1:$AI$332,5,FALSE)</f>
        <v>0</v>
      </c>
      <c r="D189" s="3">
        <f>VLOOKUP($A189,'RAW DATA'!$A$1:$AI$332,6,FALSE)</f>
        <v>0</v>
      </c>
      <c r="E189" s="3">
        <f>VLOOKUP($A189,'RAW DATA'!$A$1:$AI$332,32,FALSE)</f>
        <v>2006</v>
      </c>
      <c r="F189" s="3" t="str">
        <f>VLOOKUP($A189,'RAW DATA'!$A$1:$AI$332,33,FALSE)</f>
        <v>x</v>
      </c>
      <c r="G189" s="3">
        <f>VLOOKUP($A189,'RAW DATA'!$A$1:$AI$332,34,FALSE)</f>
        <v>0</v>
      </c>
    </row>
    <row r="190" spans="1:7" x14ac:dyDescent="0.25">
      <c r="A190" s="2" t="s">
        <v>703</v>
      </c>
      <c r="B190" s="3" t="str">
        <f>VLOOKUP($A190,'RAW DATA'!$A$1:$AI$332,2,FALSE)</f>
        <v>SDL-14956</v>
      </c>
      <c r="C190" s="3">
        <f>VLOOKUP($A190,'RAW DATA'!$A$1:$AI$332,5,FALSE)</f>
        <v>0</v>
      </c>
      <c r="D190" s="3">
        <f>VLOOKUP($A190,'RAW DATA'!$A$1:$AI$332,6,FALSE)</f>
        <v>0</v>
      </c>
      <c r="E190" s="3">
        <f>VLOOKUP($A190,'RAW DATA'!$A$1:$AI$332,32,FALSE)</f>
        <v>2006</v>
      </c>
      <c r="F190" s="3" t="str">
        <f>VLOOKUP($A190,'RAW DATA'!$A$1:$AI$332,33,FALSE)</f>
        <v>x</v>
      </c>
      <c r="G190" s="3">
        <f>VLOOKUP($A190,'RAW DATA'!$A$1:$AI$332,34,FALSE)</f>
        <v>0</v>
      </c>
    </row>
    <row r="191" spans="1:7" x14ac:dyDescent="0.25">
      <c r="A191" s="2" t="s">
        <v>704</v>
      </c>
      <c r="B191" s="3" t="str">
        <f>VLOOKUP($A191,'RAW DATA'!$A$1:$AI$332,2,FALSE)</f>
        <v>SDL-14957</v>
      </c>
      <c r="C191" s="3">
        <f>VLOOKUP($A191,'RAW DATA'!$A$1:$AI$332,5,FALSE)</f>
        <v>0</v>
      </c>
      <c r="D191" s="3">
        <f>VLOOKUP($A191,'RAW DATA'!$A$1:$AI$332,6,FALSE)</f>
        <v>0</v>
      </c>
      <c r="E191" s="3">
        <f>VLOOKUP($A191,'RAW DATA'!$A$1:$AI$332,32,FALSE)</f>
        <v>2006</v>
      </c>
      <c r="F191" s="3" t="str">
        <f>VLOOKUP($A191,'RAW DATA'!$A$1:$AI$332,33,FALSE)</f>
        <v>x</v>
      </c>
      <c r="G191" s="3">
        <f>VLOOKUP($A191,'RAW DATA'!$A$1:$AI$332,34,FALSE)</f>
        <v>0</v>
      </c>
    </row>
    <row r="192" spans="1:7" x14ac:dyDescent="0.25">
      <c r="A192" s="2" t="s">
        <v>705</v>
      </c>
      <c r="B192" s="3" t="str">
        <f>VLOOKUP($A192,'RAW DATA'!$A$1:$AI$332,2,FALSE)</f>
        <v>SDL-14958</v>
      </c>
      <c r="C192" s="3">
        <f>VLOOKUP($A192,'RAW DATA'!$A$1:$AI$332,5,FALSE)</f>
        <v>0</v>
      </c>
      <c r="D192" s="3">
        <f>VLOOKUP($A192,'RAW DATA'!$A$1:$AI$332,6,FALSE)</f>
        <v>0</v>
      </c>
      <c r="E192" s="3">
        <f>VLOOKUP($A192,'RAW DATA'!$A$1:$AI$332,32,FALSE)</f>
        <v>2006</v>
      </c>
      <c r="F192" s="3" t="str">
        <f>VLOOKUP($A192,'RAW DATA'!$A$1:$AI$332,33,FALSE)</f>
        <v>x</v>
      </c>
      <c r="G192" s="3">
        <f>VLOOKUP($A192,'RAW DATA'!$A$1:$AI$332,34,FALSE)</f>
        <v>0</v>
      </c>
    </row>
    <row r="193" spans="1:7" x14ac:dyDescent="0.25">
      <c r="A193" s="2" t="s">
        <v>706</v>
      </c>
      <c r="B193" s="3" t="str">
        <f>VLOOKUP($A193,'RAW DATA'!$A$1:$AI$332,2,FALSE)</f>
        <v>SDL-14959</v>
      </c>
      <c r="C193" s="3">
        <f>VLOOKUP($A193,'RAW DATA'!$A$1:$AI$332,5,FALSE)</f>
        <v>0</v>
      </c>
      <c r="D193" s="3">
        <f>VLOOKUP($A193,'RAW DATA'!$A$1:$AI$332,6,FALSE)</f>
        <v>0</v>
      </c>
      <c r="E193" s="3">
        <f>VLOOKUP($A193,'RAW DATA'!$A$1:$AI$332,32,FALSE)</f>
        <v>2006</v>
      </c>
      <c r="F193" s="3" t="str">
        <f>VLOOKUP($A193,'RAW DATA'!$A$1:$AI$332,33,FALSE)</f>
        <v>x</v>
      </c>
      <c r="G193" s="3">
        <f>VLOOKUP($A193,'RAW DATA'!$A$1:$AI$332,34,FALSE)</f>
        <v>0</v>
      </c>
    </row>
    <row r="194" spans="1:7" x14ac:dyDescent="0.25">
      <c r="A194" s="2" t="s">
        <v>707</v>
      </c>
      <c r="B194" s="3" t="str">
        <f>VLOOKUP($A194,'RAW DATA'!$A$1:$AI$332,2,FALSE)</f>
        <v>SDL-14960</v>
      </c>
      <c r="C194" s="3">
        <f>VLOOKUP($A194,'RAW DATA'!$A$1:$AI$332,5,FALSE)</f>
        <v>0</v>
      </c>
      <c r="D194" s="3">
        <f>VLOOKUP($A194,'RAW DATA'!$A$1:$AI$332,6,FALSE)</f>
        <v>0</v>
      </c>
      <c r="E194" s="3">
        <f>VLOOKUP($A194,'RAW DATA'!$A$1:$AI$332,32,FALSE)</f>
        <v>2006</v>
      </c>
      <c r="F194" s="3" t="str">
        <f>VLOOKUP($A194,'RAW DATA'!$A$1:$AI$332,33,FALSE)</f>
        <v>x</v>
      </c>
      <c r="G194" s="3">
        <f>VLOOKUP($A194,'RAW DATA'!$A$1:$AI$332,34,FALSE)</f>
        <v>0</v>
      </c>
    </row>
    <row r="195" spans="1:7" x14ac:dyDescent="0.25">
      <c r="A195" s="2" t="s">
        <v>708</v>
      </c>
      <c r="B195" s="3" t="str">
        <f>VLOOKUP($A195,'RAW DATA'!$A$1:$AI$332,2,FALSE)</f>
        <v>SDL-14961</v>
      </c>
      <c r="C195" s="3">
        <f>VLOOKUP($A195,'RAW DATA'!$A$1:$AI$332,5,FALSE)</f>
        <v>0</v>
      </c>
      <c r="D195" s="3">
        <f>VLOOKUP($A195,'RAW DATA'!$A$1:$AI$332,6,FALSE)</f>
        <v>0</v>
      </c>
      <c r="E195" s="3">
        <f>VLOOKUP($A195,'RAW DATA'!$A$1:$AI$332,32,FALSE)</f>
        <v>2006</v>
      </c>
      <c r="F195" s="3" t="str">
        <f>VLOOKUP($A195,'RAW DATA'!$A$1:$AI$332,33,FALSE)</f>
        <v>x</v>
      </c>
      <c r="G195" s="3">
        <f>VLOOKUP($A195,'RAW DATA'!$A$1:$AI$332,34,FALSE)</f>
        <v>0</v>
      </c>
    </row>
    <row r="196" spans="1:7" x14ac:dyDescent="0.25">
      <c r="A196" s="2" t="s">
        <v>709</v>
      </c>
      <c r="B196" s="3" t="str">
        <f>VLOOKUP($A196,'RAW DATA'!$A$1:$AI$332,2,FALSE)</f>
        <v>SDL-14962</v>
      </c>
      <c r="C196" s="3">
        <f>VLOOKUP($A196,'RAW DATA'!$A$1:$AI$332,5,FALSE)</f>
        <v>0</v>
      </c>
      <c r="D196" s="3">
        <f>VLOOKUP($A196,'RAW DATA'!$A$1:$AI$332,6,FALSE)</f>
        <v>0</v>
      </c>
      <c r="E196" s="3">
        <f>VLOOKUP($A196,'RAW DATA'!$A$1:$AI$332,32,FALSE)</f>
        <v>2006</v>
      </c>
      <c r="F196" s="3" t="str">
        <f>VLOOKUP($A196,'RAW DATA'!$A$1:$AI$332,33,FALSE)</f>
        <v>x</v>
      </c>
      <c r="G196" s="3">
        <f>VLOOKUP($A196,'RAW DATA'!$A$1:$AI$332,34,FALSE)</f>
        <v>0</v>
      </c>
    </row>
    <row r="197" spans="1:7" x14ac:dyDescent="0.25">
      <c r="A197" s="2" t="s">
        <v>710</v>
      </c>
      <c r="B197" s="3" t="str">
        <f>VLOOKUP($A197,'RAW DATA'!$A$1:$AI$332,2,FALSE)</f>
        <v>SDL-14963</v>
      </c>
      <c r="C197" s="3">
        <f>VLOOKUP($A197,'RAW DATA'!$A$1:$AI$332,5,FALSE)</f>
        <v>0</v>
      </c>
      <c r="D197" s="3">
        <f>VLOOKUP($A197,'RAW DATA'!$A$1:$AI$332,6,FALSE)</f>
        <v>0</v>
      </c>
      <c r="E197" s="3">
        <f>VLOOKUP($A197,'RAW DATA'!$A$1:$AI$332,32,FALSE)</f>
        <v>2006</v>
      </c>
      <c r="F197" s="3" t="str">
        <f>VLOOKUP($A197,'RAW DATA'!$A$1:$AI$332,33,FALSE)</f>
        <v>x</v>
      </c>
      <c r="G197" s="3">
        <f>VLOOKUP($A197,'RAW DATA'!$A$1:$AI$332,34,FALSE)</f>
        <v>0</v>
      </c>
    </row>
    <row r="198" spans="1:7" x14ac:dyDescent="0.25">
      <c r="A198" s="2" t="s">
        <v>711</v>
      </c>
      <c r="B198" s="3" t="str">
        <f>VLOOKUP($A198,'RAW DATA'!$A$1:$AI$332,2,FALSE)</f>
        <v>SDL-14964</v>
      </c>
      <c r="C198" s="3">
        <f>VLOOKUP($A198,'RAW DATA'!$A$1:$AI$332,5,FALSE)</f>
        <v>0</v>
      </c>
      <c r="D198" s="3">
        <f>VLOOKUP($A198,'RAW DATA'!$A$1:$AI$332,6,FALSE)</f>
        <v>0</v>
      </c>
      <c r="E198" s="3">
        <f>VLOOKUP($A198,'RAW DATA'!$A$1:$AI$332,32,FALSE)</f>
        <v>2006</v>
      </c>
      <c r="F198" s="3" t="str">
        <f>VLOOKUP($A198,'RAW DATA'!$A$1:$AI$332,33,FALSE)</f>
        <v>x</v>
      </c>
      <c r="G198" s="3">
        <f>VLOOKUP($A198,'RAW DATA'!$A$1:$AI$332,34,FALSE)</f>
        <v>0</v>
      </c>
    </row>
    <row r="199" spans="1:7" x14ac:dyDescent="0.25">
      <c r="A199" s="2" t="s">
        <v>712</v>
      </c>
      <c r="B199" s="3" t="str">
        <f>VLOOKUP($A199,'RAW DATA'!$A$1:$AI$332,2,FALSE)</f>
        <v>SDL-14965</v>
      </c>
      <c r="C199" s="3">
        <f>VLOOKUP($A199,'RAW DATA'!$A$1:$AI$332,5,FALSE)</f>
        <v>0</v>
      </c>
      <c r="D199" s="3">
        <f>VLOOKUP($A199,'RAW DATA'!$A$1:$AI$332,6,FALSE)</f>
        <v>0</v>
      </c>
      <c r="E199" s="3">
        <f>VLOOKUP($A199,'RAW DATA'!$A$1:$AI$332,32,FALSE)</f>
        <v>2006</v>
      </c>
      <c r="F199" s="3" t="str">
        <f>VLOOKUP($A199,'RAW DATA'!$A$1:$AI$332,33,FALSE)</f>
        <v>x</v>
      </c>
      <c r="G199" s="3">
        <f>VLOOKUP($A199,'RAW DATA'!$A$1:$AI$332,34,FALSE)</f>
        <v>0</v>
      </c>
    </row>
    <row r="200" spans="1:7" x14ac:dyDescent="0.25">
      <c r="A200" s="2" t="s">
        <v>651</v>
      </c>
      <c r="B200" s="3" t="str">
        <f>VLOOKUP($A200,'RAW DATA'!$A$1:$AI$332,2,FALSE)</f>
        <v>SDL-16572</v>
      </c>
      <c r="C200" s="3" t="str">
        <f>VLOOKUP($A200,'RAW DATA'!$A$1:$AI$332,5,FALSE)</f>
        <v>Nickel rich</v>
      </c>
      <c r="D200" s="3" t="str">
        <f>VLOOKUP($A200,'RAW DATA'!$A$1:$AI$332,6,FALSE)</f>
        <v>NMC, NCA, NMC/NCA</v>
      </c>
      <c r="E200" s="3">
        <f>VLOOKUP($A200,'RAW DATA'!$A$1:$AI$332,32,FALSE)</f>
        <v>0</v>
      </c>
      <c r="F200" s="3" t="str">
        <f>VLOOKUP($A200,'RAW DATA'!$A$1:$AI$332,33,FALSE)</f>
        <v>x</v>
      </c>
      <c r="G200" s="3">
        <f>VLOOKUP($A200,'RAW DATA'!$A$1:$AI$332,34,FALSE)</f>
        <v>0</v>
      </c>
    </row>
    <row r="201" spans="1:7" x14ac:dyDescent="0.25">
      <c r="A201" s="2" t="s">
        <v>582</v>
      </c>
      <c r="B201" s="3" t="str">
        <f>VLOOKUP($A201,'RAW DATA'!$A$1:$AI$332,2,FALSE)</f>
        <v>SDL-16776</v>
      </c>
      <c r="C201" s="3" t="str">
        <f>VLOOKUP($A201,'RAW DATA'!$A$1:$AI$332,5,FALSE)</f>
        <v>Lithium Iron Phosphate</v>
      </c>
      <c r="D201" s="3" t="str">
        <f>VLOOKUP($A201,'RAW DATA'!$A$1:$AI$332,6,FALSE)</f>
        <v>LFP</v>
      </c>
      <c r="E201" s="3">
        <f>VLOOKUP($A201,'RAW DATA'!$A$1:$AI$332,32,FALSE)</f>
        <v>2008</v>
      </c>
      <c r="F201" s="3" t="str">
        <f>VLOOKUP($A201,'RAW DATA'!$A$1:$AI$332,33,FALSE)</f>
        <v>x</v>
      </c>
      <c r="G201" s="3">
        <f>VLOOKUP($A201,'RAW DATA'!$A$1:$AI$332,34,FALSE)</f>
        <v>0</v>
      </c>
    </row>
    <row r="202" spans="1:7" x14ac:dyDescent="0.25">
      <c r="A202" s="2" t="s">
        <v>583</v>
      </c>
      <c r="B202" s="3" t="str">
        <f>VLOOKUP($A202,'RAW DATA'!$A$1:$AI$332,2,FALSE)</f>
        <v>SDL-16777</v>
      </c>
      <c r="C202" s="3" t="str">
        <f>VLOOKUP($A202,'RAW DATA'!$A$1:$AI$332,5,FALSE)</f>
        <v>Lithium Iron Phosphate</v>
      </c>
      <c r="D202" s="3" t="str">
        <f>VLOOKUP($A202,'RAW DATA'!$A$1:$AI$332,6,FALSE)</f>
        <v>LFP</v>
      </c>
      <c r="E202" s="3">
        <f>VLOOKUP($A202,'RAW DATA'!$A$1:$AI$332,32,FALSE)</f>
        <v>2008</v>
      </c>
      <c r="F202" s="3" t="str">
        <f>VLOOKUP($A202,'RAW DATA'!$A$1:$AI$332,33,FALSE)</f>
        <v>x</v>
      </c>
      <c r="G202" s="3">
        <f>VLOOKUP($A202,'RAW DATA'!$A$1:$AI$332,34,FALSE)</f>
        <v>0</v>
      </c>
    </row>
    <row r="203" spans="1:7" x14ac:dyDescent="0.25">
      <c r="A203" s="2" t="s">
        <v>562</v>
      </c>
      <c r="B203" s="3" t="str">
        <f>VLOOKUP($A203,'RAW DATA'!$A$1:$AI$332,2,FALSE)</f>
        <v>SDL-16819</v>
      </c>
      <c r="C203" s="3" t="str">
        <f>VLOOKUP($A203,'RAW DATA'!$A$1:$AI$332,5,FALSE)</f>
        <v>Lithium Cobalt Oxide</v>
      </c>
      <c r="D203" s="3" t="str">
        <f>VLOOKUP($A203,'RAW DATA'!$A$1:$AI$332,6,FALSE)</f>
        <v>LCO</v>
      </c>
      <c r="E203" s="3">
        <f>VLOOKUP($A203,'RAW DATA'!$A$1:$AI$332,32,FALSE)</f>
        <v>0</v>
      </c>
      <c r="F203" s="3" t="str">
        <f>VLOOKUP($A203,'RAW DATA'!$A$1:$AI$332,33,FALSE)</f>
        <v>x</v>
      </c>
      <c r="G203" s="3">
        <f>VLOOKUP($A203,'RAW DATA'!$A$1:$AI$332,34,FALSE)</f>
        <v>0</v>
      </c>
    </row>
    <row r="204" spans="1:7" x14ac:dyDescent="0.25">
      <c r="A204" s="2" t="s">
        <v>489</v>
      </c>
      <c r="B204" s="3" t="str">
        <f>VLOOKUP($A204,'RAW DATA'!$A$1:$AI$332,2,FALSE)</f>
        <v>SDL-16835</v>
      </c>
      <c r="C204" s="3" t="str">
        <f>VLOOKUP($A204,'RAW DATA'!$A$1:$AI$332,5,FALSE)</f>
        <v>Nickel rich</v>
      </c>
      <c r="D204" s="3" t="str">
        <f>VLOOKUP($A204,'RAW DATA'!$A$1:$AI$332,6,FALSE)</f>
        <v>NCA</v>
      </c>
      <c r="E204" s="3">
        <f>VLOOKUP($A204,'RAW DATA'!$A$1:$AI$332,32,FALSE)</f>
        <v>2009</v>
      </c>
      <c r="F204" s="3" t="str">
        <f>VLOOKUP($A204,'RAW DATA'!$A$1:$AI$332,33,FALSE)</f>
        <v>x</v>
      </c>
      <c r="G204" s="3">
        <f>VLOOKUP($A204,'RAW DATA'!$A$1:$AI$332,34,FALSE)</f>
        <v>0</v>
      </c>
    </row>
    <row r="205" spans="1:7" x14ac:dyDescent="0.25">
      <c r="A205" s="2" t="s">
        <v>658</v>
      </c>
      <c r="B205" s="3" t="str">
        <f>VLOOKUP($A205,'RAW DATA'!$A$1:$AI$332,2,FALSE)</f>
        <v>SDL-18448</v>
      </c>
      <c r="C205" s="3" t="str">
        <f>VLOOKUP($A205,'RAW DATA'!$A$1:$AI$332,5,FALSE)</f>
        <v>Nickel rich</v>
      </c>
      <c r="D205" s="3" t="str">
        <f>VLOOKUP($A205,'RAW DATA'!$A$1:$AI$332,6,FALSE)</f>
        <v>NMC, NCA, NMC/NCA</v>
      </c>
      <c r="E205" s="3">
        <f>VLOOKUP($A205,'RAW DATA'!$A$1:$AI$332,32,FALSE)</f>
        <v>2009</v>
      </c>
      <c r="F205" s="3" t="str">
        <f>VLOOKUP($A205,'RAW DATA'!$A$1:$AI$332,33,FALSE)</f>
        <v>x</v>
      </c>
      <c r="G205" s="3">
        <f>VLOOKUP($A205,'RAW DATA'!$A$1:$AI$332,34,FALSE)</f>
        <v>0</v>
      </c>
    </row>
    <row r="206" spans="1:7" x14ac:dyDescent="0.25">
      <c r="A206" s="2" t="s">
        <v>647</v>
      </c>
      <c r="B206" s="3" t="str">
        <f>VLOOKUP($A206,'RAW DATA'!$A$1:$AI$332,2,FALSE)</f>
        <v>SDL-18449</v>
      </c>
      <c r="C206" s="3" t="str">
        <f>VLOOKUP($A206,'RAW DATA'!$A$1:$AI$332,5,FALSE)</f>
        <v>Nickel rich</v>
      </c>
      <c r="D206" s="3" t="str">
        <f>VLOOKUP($A206,'RAW DATA'!$A$1:$AI$332,6,FALSE)</f>
        <v>NMC, NCA, NMC/NCA</v>
      </c>
      <c r="E206" s="3">
        <f>VLOOKUP($A206,'RAW DATA'!$A$1:$AI$332,32,FALSE)</f>
        <v>2007</v>
      </c>
      <c r="F206" s="3" t="str">
        <f>VLOOKUP($A206,'RAW DATA'!$A$1:$AI$332,33,FALSE)</f>
        <v>x</v>
      </c>
      <c r="G206" s="3">
        <f>VLOOKUP($A206,'RAW DATA'!$A$1:$AI$332,34,FALSE)</f>
        <v>0</v>
      </c>
    </row>
    <row r="207" spans="1:7" x14ac:dyDescent="0.25">
      <c r="A207" s="2" t="s">
        <v>659</v>
      </c>
      <c r="B207" s="3" t="str">
        <f>VLOOKUP($A207,'RAW DATA'!$A$1:$AI$332,2,FALSE)</f>
        <v>SDL-18452</v>
      </c>
      <c r="C207" s="3" t="str">
        <f>VLOOKUP($A207,'RAW DATA'!$A$1:$AI$332,5,FALSE)</f>
        <v>Nickel rich</v>
      </c>
      <c r="D207" s="3" t="str">
        <f>VLOOKUP($A207,'RAW DATA'!$A$1:$AI$332,6,FALSE)</f>
        <v>NMC, NCA, NMC/NCA</v>
      </c>
      <c r="E207" s="3">
        <f>VLOOKUP($A207,'RAW DATA'!$A$1:$AI$332,32,FALSE)</f>
        <v>2007</v>
      </c>
      <c r="F207" s="3" t="str">
        <f>VLOOKUP($A207,'RAW DATA'!$A$1:$AI$332,33,FALSE)</f>
        <v>x</v>
      </c>
      <c r="G207" s="3">
        <f>VLOOKUP($A207,'RAW DATA'!$A$1:$AI$332,34,FALSE)</f>
        <v>0</v>
      </c>
    </row>
    <row r="208" spans="1:7" x14ac:dyDescent="0.25">
      <c r="A208" s="2" t="s">
        <v>648</v>
      </c>
      <c r="B208" s="3" t="str">
        <f>VLOOKUP($A208,'RAW DATA'!$A$1:$AI$332,2,FALSE)</f>
        <v>SDL-18653</v>
      </c>
      <c r="C208" s="3" t="str">
        <f>VLOOKUP($A208,'RAW DATA'!$A$1:$AI$332,5,FALSE)</f>
        <v>Lithium Iron Phosphate</v>
      </c>
      <c r="D208" s="3" t="str">
        <f>VLOOKUP($A208,'RAW DATA'!$A$1:$AI$332,6,FALSE)</f>
        <v>LFP</v>
      </c>
      <c r="E208" s="3">
        <f>VLOOKUP($A208,'RAW DATA'!$A$1:$AI$332,32,FALSE)</f>
        <v>2007</v>
      </c>
      <c r="F208" s="3" t="str">
        <f>VLOOKUP($A208,'RAW DATA'!$A$1:$AI$332,33,FALSE)</f>
        <v>x</v>
      </c>
      <c r="G208" s="3">
        <f>VLOOKUP($A208,'RAW DATA'!$A$1:$AI$332,34,FALSE)</f>
        <v>0</v>
      </c>
    </row>
    <row r="209" spans="1:7" x14ac:dyDescent="0.25">
      <c r="A209" s="2" t="s">
        <v>649</v>
      </c>
      <c r="B209" s="3" t="str">
        <f>VLOOKUP($A209,'RAW DATA'!$A$1:$AI$332,2,FALSE)</f>
        <v>SDL-18654</v>
      </c>
      <c r="C209" s="3" t="str">
        <f>VLOOKUP($A209,'RAW DATA'!$A$1:$AI$332,5,FALSE)</f>
        <v>Lithium Iron Phosphate</v>
      </c>
      <c r="D209" s="3" t="str">
        <f>VLOOKUP($A209,'RAW DATA'!$A$1:$AI$332,6,FALSE)</f>
        <v>LFP</v>
      </c>
      <c r="E209" s="3">
        <f>VLOOKUP($A209,'RAW DATA'!$A$1:$AI$332,32,FALSE)</f>
        <v>2007</v>
      </c>
      <c r="F209" s="3" t="str">
        <f>VLOOKUP($A209,'RAW DATA'!$A$1:$AI$332,33,FALSE)</f>
        <v>x</v>
      </c>
      <c r="G209" s="3">
        <f>VLOOKUP($A209,'RAW DATA'!$A$1:$AI$332,34,FALSE)</f>
        <v>0</v>
      </c>
    </row>
    <row r="210" spans="1:7" x14ac:dyDescent="0.25">
      <c r="A210" s="2" t="s">
        <v>497</v>
      </c>
      <c r="B210" s="3" t="str">
        <f>VLOOKUP($A210,'RAW DATA'!$A$1:$AI$332,2,FALSE)</f>
        <v>SDL-20110</v>
      </c>
      <c r="C210" s="3" t="str">
        <f>VLOOKUP($A210,'RAW DATA'!$A$1:$AI$332,5,FALSE)</f>
        <v>Lithium Cobalt Oxide</v>
      </c>
      <c r="D210" s="3" t="str">
        <f>VLOOKUP($A210,'RAW DATA'!$A$1:$AI$332,6,FALSE)</f>
        <v>ambigious - LCO</v>
      </c>
      <c r="E210" s="3">
        <f>VLOOKUP($A210,'RAW DATA'!$A$1:$AI$332,32,FALSE)</f>
        <v>0</v>
      </c>
      <c r="F210" s="3" t="str">
        <f>VLOOKUP($A210,'RAW DATA'!$A$1:$AI$332,33,FALSE)</f>
        <v>x</v>
      </c>
      <c r="G210" s="3">
        <f>VLOOKUP($A210,'RAW DATA'!$A$1:$AI$332,34,FALSE)</f>
        <v>0</v>
      </c>
    </row>
    <row r="211" spans="1:7" x14ac:dyDescent="0.25">
      <c r="A211" s="2" t="s">
        <v>498</v>
      </c>
      <c r="B211" s="3" t="str">
        <f>VLOOKUP($A211,'RAW DATA'!$A$1:$AI$332,2,FALSE)</f>
        <v>SDL-20112</v>
      </c>
      <c r="C211" s="3" t="str">
        <f>VLOOKUP($A211,'RAW DATA'!$A$1:$AI$332,5,FALSE)</f>
        <v>Lithium Cobalt Oxide</v>
      </c>
      <c r="D211" s="3" t="str">
        <f>VLOOKUP($A211,'RAW DATA'!$A$1:$AI$332,6,FALSE)</f>
        <v>ambigious - LCO</v>
      </c>
      <c r="E211" s="3">
        <f>VLOOKUP($A211,'RAW DATA'!$A$1:$AI$332,32,FALSE)</f>
        <v>2015</v>
      </c>
      <c r="F211" s="3" t="str">
        <f>VLOOKUP($A211,'RAW DATA'!$A$1:$AI$332,33,FALSE)</f>
        <v>x</v>
      </c>
      <c r="G211" s="3">
        <f>VLOOKUP($A211,'RAW DATA'!$A$1:$AI$332,34,FALSE)</f>
        <v>0</v>
      </c>
    </row>
    <row r="212" spans="1:7" x14ac:dyDescent="0.25">
      <c r="A212" s="2" t="s">
        <v>500</v>
      </c>
      <c r="B212" s="3" t="str">
        <f>VLOOKUP($A212,'RAW DATA'!$A$1:$AI$332,2,FALSE)</f>
        <v>SDL-20131</v>
      </c>
      <c r="C212" s="3" t="str">
        <f>VLOOKUP($A212,'RAW DATA'!$A$1:$AI$332,5,FALSE)</f>
        <v>Lithium Cobalt Oxide</v>
      </c>
      <c r="D212" s="3" t="str">
        <f>VLOOKUP($A212,'RAW DATA'!$A$1:$AI$332,6,FALSE)</f>
        <v>ambigious - LCO</v>
      </c>
      <c r="E212" s="3">
        <f>VLOOKUP($A212,'RAW DATA'!$A$1:$AI$332,32,FALSE)</f>
        <v>2018</v>
      </c>
      <c r="F212" s="3" t="str">
        <f>VLOOKUP($A212,'RAW DATA'!$A$1:$AI$332,33,FALSE)</f>
        <v>x</v>
      </c>
      <c r="G212" s="3">
        <f>VLOOKUP($A212,'RAW DATA'!$A$1:$AI$332,34,FALSE)</f>
        <v>0</v>
      </c>
    </row>
    <row r="213" spans="1:7" x14ac:dyDescent="0.25">
      <c r="A213" s="2" t="s">
        <v>502</v>
      </c>
      <c r="B213" s="3" t="str">
        <f>VLOOKUP($A213,'RAW DATA'!$A$1:$AI$332,2,FALSE)</f>
        <v>SDL-20132</v>
      </c>
      <c r="C213" s="3" t="str">
        <f>VLOOKUP($A213,'RAW DATA'!$A$1:$AI$332,5,FALSE)</f>
        <v>Lithium Cobalt Oxide</v>
      </c>
      <c r="D213" s="3" t="str">
        <f>VLOOKUP($A213,'RAW DATA'!$A$1:$AI$332,6,FALSE)</f>
        <v>ambigious - LCO</v>
      </c>
      <c r="E213" s="3">
        <f>VLOOKUP($A213,'RAW DATA'!$A$1:$AI$332,32,FALSE)</f>
        <v>2017</v>
      </c>
      <c r="F213" s="3" t="str">
        <f>VLOOKUP($A213,'RAW DATA'!$A$1:$AI$332,33,FALSE)</f>
        <v>x</v>
      </c>
      <c r="G213" s="3">
        <f>VLOOKUP($A213,'RAW DATA'!$A$1:$AI$332,34,FALSE)</f>
        <v>0</v>
      </c>
    </row>
    <row r="214" spans="1:7" x14ac:dyDescent="0.25">
      <c r="A214" s="2" t="s">
        <v>504</v>
      </c>
      <c r="B214" s="3" t="str">
        <f>VLOOKUP($A214,'RAW DATA'!$A$1:$AI$332,2,FALSE)</f>
        <v>SDL-20133</v>
      </c>
      <c r="C214" s="3" t="str">
        <f>VLOOKUP($A214,'RAW DATA'!$A$1:$AI$332,5,FALSE)</f>
        <v>Lithium Cobalt Oxide</v>
      </c>
      <c r="D214" s="3" t="str">
        <f>VLOOKUP($A214,'RAW DATA'!$A$1:$AI$332,6,FALSE)</f>
        <v>ambigious - LCO</v>
      </c>
      <c r="E214" s="3">
        <f>VLOOKUP($A214,'RAW DATA'!$A$1:$AI$332,32,FALSE)</f>
        <v>2017</v>
      </c>
      <c r="F214" s="3" t="str">
        <f>VLOOKUP($A214,'RAW DATA'!$A$1:$AI$332,33,FALSE)</f>
        <v>x</v>
      </c>
      <c r="G214" s="3">
        <f>VLOOKUP($A214,'RAW DATA'!$A$1:$AI$332,34,FALSE)</f>
        <v>0</v>
      </c>
    </row>
    <row r="215" spans="1:7" x14ac:dyDescent="0.25">
      <c r="A215" s="2" t="s">
        <v>506</v>
      </c>
      <c r="B215" s="3" t="str">
        <f>VLOOKUP($A215,'RAW DATA'!$A$1:$AI$332,2,FALSE)</f>
        <v>SDL-20149</v>
      </c>
      <c r="C215" s="3" t="str">
        <f>VLOOKUP($A215,'RAW DATA'!$A$1:$AI$332,5,FALSE)</f>
        <v>Lithium Cobalt Oxide</v>
      </c>
      <c r="D215" s="3" t="str">
        <f>VLOOKUP($A215,'RAW DATA'!$A$1:$AI$332,6,FALSE)</f>
        <v>ambigious - LCO</v>
      </c>
      <c r="E215" s="3">
        <f>VLOOKUP($A215,'RAW DATA'!$A$1:$AI$332,32,FALSE)</f>
        <v>2015</v>
      </c>
      <c r="F215" s="3" t="str">
        <f>VLOOKUP($A215,'RAW DATA'!$A$1:$AI$332,33,FALSE)</f>
        <v>x</v>
      </c>
      <c r="G215" s="3">
        <f>VLOOKUP($A215,'RAW DATA'!$A$1:$AI$332,34,FALSE)</f>
        <v>0</v>
      </c>
    </row>
    <row r="216" spans="1:7" x14ac:dyDescent="0.25">
      <c r="A216" s="2" t="s">
        <v>508</v>
      </c>
      <c r="B216" s="3" t="str">
        <f>VLOOKUP($A216,'RAW DATA'!$A$1:$AI$332,2,FALSE)</f>
        <v>SDL-20153</v>
      </c>
      <c r="C216" s="3" t="str">
        <f>VLOOKUP($A216,'RAW DATA'!$A$1:$AI$332,5,FALSE)</f>
        <v>Lithium Cobalt Oxide</v>
      </c>
      <c r="D216" s="3" t="str">
        <f>VLOOKUP($A216,'RAW DATA'!$A$1:$AI$332,6,FALSE)</f>
        <v>ambigious - LCO</v>
      </c>
      <c r="E216" s="3">
        <f>VLOOKUP($A216,'RAW DATA'!$A$1:$AI$332,32,FALSE)</f>
        <v>2018</v>
      </c>
      <c r="F216" s="3" t="str">
        <f>VLOOKUP($A216,'RAW DATA'!$A$1:$AI$332,33,FALSE)</f>
        <v>x</v>
      </c>
      <c r="G216" s="3">
        <f>VLOOKUP($A216,'RAW DATA'!$A$1:$AI$332,34,FALSE)</f>
        <v>0</v>
      </c>
    </row>
    <row r="217" spans="1:7" x14ac:dyDescent="0.25">
      <c r="A217" s="2" t="s">
        <v>510</v>
      </c>
      <c r="B217" s="3" t="str">
        <f>VLOOKUP($A217,'RAW DATA'!$A$1:$AI$332,2,FALSE)</f>
        <v>SDL-20180</v>
      </c>
      <c r="C217" s="3" t="str">
        <f>VLOOKUP($A217,'RAW DATA'!$A$1:$AI$332,5,FALSE)</f>
        <v>Lithium Cobalt Oxide</v>
      </c>
      <c r="D217" s="3" t="str">
        <f>VLOOKUP($A217,'RAW DATA'!$A$1:$AI$332,6,FALSE)</f>
        <v>ambigious - LCO</v>
      </c>
      <c r="E217" s="3">
        <f>VLOOKUP($A217,'RAW DATA'!$A$1:$AI$332,32,FALSE)</f>
        <v>2017</v>
      </c>
      <c r="F217" s="3" t="str">
        <f>VLOOKUP($A217,'RAW DATA'!$A$1:$AI$332,33,FALSE)</f>
        <v>x</v>
      </c>
      <c r="G217" s="3">
        <f>VLOOKUP($A217,'RAW DATA'!$A$1:$AI$332,34,FALSE)</f>
        <v>0</v>
      </c>
    </row>
    <row r="218" spans="1:7" x14ac:dyDescent="0.25">
      <c r="A218" s="2" t="s">
        <v>512</v>
      </c>
      <c r="B218" s="3" t="str">
        <f>VLOOKUP($A218,'RAW DATA'!$A$1:$AI$332,2,FALSE)</f>
        <v>SDL-20209</v>
      </c>
      <c r="C218" s="3" t="str">
        <f>VLOOKUP($A218,'RAW DATA'!$A$1:$AI$332,5,FALSE)</f>
        <v>Lithium Cobalt Oxide</v>
      </c>
      <c r="D218" s="3" t="str">
        <f>VLOOKUP($A218,'RAW DATA'!$A$1:$AI$332,6,FALSE)</f>
        <v>ambigious - LCO</v>
      </c>
      <c r="E218" s="3">
        <f>VLOOKUP($A218,'RAW DATA'!$A$1:$AI$332,32,FALSE)</f>
        <v>2015</v>
      </c>
      <c r="F218" s="3" t="str">
        <f>VLOOKUP($A218,'RAW DATA'!$A$1:$AI$332,33,FALSE)</f>
        <v>x</v>
      </c>
      <c r="G218" s="3">
        <f>VLOOKUP($A218,'RAW DATA'!$A$1:$AI$332,34,FALSE)</f>
        <v>0</v>
      </c>
    </row>
    <row r="219" spans="1:7" x14ac:dyDescent="0.25">
      <c r="A219" s="2" t="s">
        <v>514</v>
      </c>
      <c r="B219" s="3" t="str">
        <f>VLOOKUP($A219,'RAW DATA'!$A$1:$AI$332,2,FALSE)</f>
        <v>SDL-20211</v>
      </c>
      <c r="C219" s="3" t="str">
        <f>VLOOKUP($A219,'RAW DATA'!$A$1:$AI$332,5,FALSE)</f>
        <v>Lithium Cobalt Oxide</v>
      </c>
      <c r="D219" s="3" t="str">
        <f>VLOOKUP($A219,'RAW DATA'!$A$1:$AI$332,6,FALSE)</f>
        <v>ambigious - LCO</v>
      </c>
      <c r="E219" s="3">
        <f>VLOOKUP($A219,'RAW DATA'!$A$1:$AI$332,32,FALSE)</f>
        <v>2015</v>
      </c>
      <c r="F219" s="3" t="str">
        <f>VLOOKUP($A219,'RAW DATA'!$A$1:$AI$332,33,FALSE)</f>
        <v>x</v>
      </c>
      <c r="G219" s="3">
        <f>VLOOKUP($A219,'RAW DATA'!$A$1:$AI$332,34,FALSE)</f>
        <v>0</v>
      </c>
    </row>
    <row r="220" spans="1:7" x14ac:dyDescent="0.25">
      <c r="A220" s="2" t="s">
        <v>516</v>
      </c>
      <c r="B220" s="3" t="str">
        <f>VLOOKUP($A220,'RAW DATA'!$A$1:$AI$332,2,FALSE)</f>
        <v>SDL-20223</v>
      </c>
      <c r="C220" s="3" t="str">
        <f>VLOOKUP($A220,'RAW DATA'!$A$1:$AI$332,5,FALSE)</f>
        <v>Lithium Cobalt Oxide</v>
      </c>
      <c r="D220" s="3" t="str">
        <f>VLOOKUP($A220,'RAW DATA'!$A$1:$AI$332,6,FALSE)</f>
        <v>ambigious - LCO</v>
      </c>
      <c r="E220" s="3">
        <f>VLOOKUP($A220,'RAW DATA'!$A$1:$AI$332,32,FALSE)</f>
        <v>2015</v>
      </c>
      <c r="F220" s="3" t="str">
        <f>VLOOKUP($A220,'RAW DATA'!$A$1:$AI$332,33,FALSE)</f>
        <v>x</v>
      </c>
      <c r="G220" s="3">
        <f>VLOOKUP($A220,'RAW DATA'!$A$1:$AI$332,34,FALSE)</f>
        <v>0</v>
      </c>
    </row>
    <row r="221" spans="1:7" x14ac:dyDescent="0.25">
      <c r="A221" s="2" t="s">
        <v>518</v>
      </c>
      <c r="B221" s="3" t="str">
        <f>VLOOKUP($A221,'RAW DATA'!$A$1:$AI$332,2,FALSE)</f>
        <v>SDL-20224</v>
      </c>
      <c r="C221" s="3" t="str">
        <f>VLOOKUP($A221,'RAW DATA'!$A$1:$AI$332,5,FALSE)</f>
        <v>Lithium Cobalt Oxide</v>
      </c>
      <c r="D221" s="3" t="str">
        <f>VLOOKUP($A221,'RAW DATA'!$A$1:$AI$332,6,FALSE)</f>
        <v>ambigious - LCO</v>
      </c>
      <c r="E221" s="3">
        <f>VLOOKUP($A221,'RAW DATA'!$A$1:$AI$332,32,FALSE)</f>
        <v>2018</v>
      </c>
      <c r="F221" s="3" t="str">
        <f>VLOOKUP($A221,'RAW DATA'!$A$1:$AI$332,33,FALSE)</f>
        <v>x</v>
      </c>
      <c r="G221" s="3">
        <f>VLOOKUP($A221,'RAW DATA'!$A$1:$AI$332,34,FALSE)</f>
        <v>0</v>
      </c>
    </row>
    <row r="222" spans="1:7" x14ac:dyDescent="0.25">
      <c r="A222" s="2" t="s">
        <v>520</v>
      </c>
      <c r="B222" s="3" t="str">
        <f>VLOOKUP($A222,'RAW DATA'!$A$1:$AI$332,2,FALSE)</f>
        <v>SDL-20226</v>
      </c>
      <c r="C222" s="3" t="str">
        <f>VLOOKUP($A222,'RAW DATA'!$A$1:$AI$332,5,FALSE)</f>
        <v>Lithium Cobalt Oxide</v>
      </c>
      <c r="D222" s="3" t="str">
        <f>VLOOKUP($A222,'RAW DATA'!$A$1:$AI$332,6,FALSE)</f>
        <v>ambigious - LCO</v>
      </c>
      <c r="E222" s="3">
        <f>VLOOKUP($A222,'RAW DATA'!$A$1:$AI$332,32,FALSE)</f>
        <v>0</v>
      </c>
      <c r="F222" s="3" t="str">
        <f>VLOOKUP($A222,'RAW DATA'!$A$1:$AI$332,33,FALSE)</f>
        <v>x</v>
      </c>
      <c r="G222" s="3">
        <f>VLOOKUP($A222,'RAW DATA'!$A$1:$AI$332,34,FALSE)</f>
        <v>0</v>
      </c>
    </row>
    <row r="223" spans="1:7" x14ac:dyDescent="0.25">
      <c r="A223" s="2" t="s">
        <v>521</v>
      </c>
      <c r="B223" s="3" t="str">
        <f>VLOOKUP($A223,'RAW DATA'!$A$1:$AI$332,2,FALSE)</f>
        <v>SDL-20228</v>
      </c>
      <c r="C223" s="3" t="str">
        <f>VLOOKUP($A223,'RAW DATA'!$A$1:$AI$332,5,FALSE)</f>
        <v>Lithium Cobalt Oxide</v>
      </c>
      <c r="D223" s="3" t="str">
        <f>VLOOKUP($A223,'RAW DATA'!$A$1:$AI$332,6,FALSE)</f>
        <v>ambigious - LCO</v>
      </c>
      <c r="E223" s="3">
        <f>VLOOKUP($A223,'RAW DATA'!$A$1:$AI$332,32,FALSE)</f>
        <v>2014</v>
      </c>
      <c r="F223" s="3" t="str">
        <f>VLOOKUP($A223,'RAW DATA'!$A$1:$AI$332,33,FALSE)</f>
        <v>x</v>
      </c>
      <c r="G223" s="3">
        <f>VLOOKUP($A223,'RAW DATA'!$A$1:$AI$332,34,FALSE)</f>
        <v>0</v>
      </c>
    </row>
    <row r="224" spans="1:7" x14ac:dyDescent="0.25">
      <c r="A224" s="2" t="s">
        <v>523</v>
      </c>
      <c r="B224" s="3" t="str">
        <f>VLOOKUP($A224,'RAW DATA'!$A$1:$AI$332,2,FALSE)</f>
        <v>SDL-20231</v>
      </c>
      <c r="C224" s="3" t="str">
        <f>VLOOKUP($A224,'RAW DATA'!$A$1:$AI$332,5,FALSE)</f>
        <v>Lithium Cobalt Oxide</v>
      </c>
      <c r="D224" s="3" t="str">
        <f>VLOOKUP($A224,'RAW DATA'!$A$1:$AI$332,6,FALSE)</f>
        <v>ambigious - LCO</v>
      </c>
      <c r="E224" s="3">
        <f>VLOOKUP($A224,'RAW DATA'!$A$1:$AI$332,32,FALSE)</f>
        <v>0</v>
      </c>
      <c r="F224" s="3" t="str">
        <f>VLOOKUP($A224,'RAW DATA'!$A$1:$AI$332,33,FALSE)</f>
        <v>x</v>
      </c>
      <c r="G224" s="3">
        <f>VLOOKUP($A224,'RAW DATA'!$A$1:$AI$332,34,FALSE)</f>
        <v>0</v>
      </c>
    </row>
    <row r="225" spans="1:7" x14ac:dyDescent="0.25">
      <c r="A225" s="2" t="s">
        <v>524</v>
      </c>
      <c r="B225" s="3" t="str">
        <f>VLOOKUP($A225,'RAW DATA'!$A$1:$AI$332,2,FALSE)</f>
        <v>SDL-20232</v>
      </c>
      <c r="C225" s="3" t="str">
        <f>VLOOKUP($A225,'RAW DATA'!$A$1:$AI$332,5,FALSE)</f>
        <v>Lithium Cobalt Oxide</v>
      </c>
      <c r="D225" s="3" t="str">
        <f>VLOOKUP($A225,'RAW DATA'!$A$1:$AI$332,6,FALSE)</f>
        <v>ambigious - LCO</v>
      </c>
      <c r="E225" s="3">
        <f>VLOOKUP($A225,'RAW DATA'!$A$1:$AI$332,32,FALSE)</f>
        <v>0</v>
      </c>
      <c r="F225" s="3" t="str">
        <f>VLOOKUP($A225,'RAW DATA'!$A$1:$AI$332,33,FALSE)</f>
        <v>x</v>
      </c>
      <c r="G225" s="3">
        <f>VLOOKUP($A225,'RAW DATA'!$A$1:$AI$332,34,FALSE)</f>
        <v>0</v>
      </c>
    </row>
    <row r="226" spans="1:7" x14ac:dyDescent="0.25">
      <c r="A226" s="2" t="s">
        <v>525</v>
      </c>
      <c r="B226" s="3" t="str">
        <f>VLOOKUP($A226,'RAW DATA'!$A$1:$AI$332,2,FALSE)</f>
        <v>SDL-20371</v>
      </c>
      <c r="C226" s="3" t="str">
        <f>VLOOKUP($A226,'RAW DATA'!$A$1:$AI$332,5,FALSE)</f>
        <v>Lithium Cobalt Oxide</v>
      </c>
      <c r="D226" s="3" t="str">
        <f>VLOOKUP($A226,'RAW DATA'!$A$1:$AI$332,6,FALSE)</f>
        <v>ambigious - LCO</v>
      </c>
      <c r="E226" s="3">
        <f>VLOOKUP($A226,'RAW DATA'!$A$1:$AI$332,32,FALSE)</f>
        <v>2017</v>
      </c>
      <c r="F226" s="3" t="str">
        <f>VLOOKUP($A226,'RAW DATA'!$A$1:$AI$332,33,FALSE)</f>
        <v>x</v>
      </c>
      <c r="G226" s="3">
        <f>VLOOKUP($A226,'RAW DATA'!$A$1:$AI$332,34,FALSE)</f>
        <v>0</v>
      </c>
    </row>
    <row r="227" spans="1:7" x14ac:dyDescent="0.25">
      <c r="A227" s="2" t="s">
        <v>527</v>
      </c>
      <c r="B227" s="3" t="str">
        <f>VLOOKUP($A227,'RAW DATA'!$A$1:$AI$332,2,FALSE)</f>
        <v>SDL-20382</v>
      </c>
      <c r="C227" s="3" t="str">
        <f>VLOOKUP($A227,'RAW DATA'!$A$1:$AI$332,5,FALSE)</f>
        <v>Lithium Cobalt Oxide</v>
      </c>
      <c r="D227" s="3" t="str">
        <f>VLOOKUP($A227,'RAW DATA'!$A$1:$AI$332,6,FALSE)</f>
        <v>ambigious - LCO</v>
      </c>
      <c r="E227" s="3">
        <f>VLOOKUP($A227,'RAW DATA'!$A$1:$AI$332,32,FALSE)</f>
        <v>2015</v>
      </c>
      <c r="F227" s="3" t="str">
        <f>VLOOKUP($A227,'RAW DATA'!$A$1:$AI$332,33,FALSE)</f>
        <v>x</v>
      </c>
      <c r="G227" s="3">
        <f>VLOOKUP($A227,'RAW DATA'!$A$1:$AI$332,34,FALSE)</f>
        <v>0</v>
      </c>
    </row>
    <row r="228" spans="1:7" x14ac:dyDescent="0.25">
      <c r="A228" s="2" t="s">
        <v>528</v>
      </c>
      <c r="B228" s="3" t="str">
        <f>VLOOKUP($A228,'RAW DATA'!$A$1:$AI$332,2,FALSE)</f>
        <v>SDL-20391</v>
      </c>
      <c r="C228" s="3">
        <f>VLOOKUP($A228,'RAW DATA'!$A$1:$AI$332,5,FALSE)</f>
        <v>0</v>
      </c>
      <c r="D228" s="3">
        <f>VLOOKUP($A228,'RAW DATA'!$A$1:$AI$332,6,FALSE)</f>
        <v>0</v>
      </c>
      <c r="E228" s="3">
        <f>VLOOKUP($A228,'RAW DATA'!$A$1:$AI$332,32,FALSE)</f>
        <v>2007</v>
      </c>
      <c r="F228" s="3" t="str">
        <f>VLOOKUP($A228,'RAW DATA'!$A$1:$AI$332,33,FALSE)</f>
        <v>x</v>
      </c>
      <c r="G228" s="3">
        <f>VLOOKUP($A228,'RAW DATA'!$A$1:$AI$332,34,FALSE)</f>
        <v>0</v>
      </c>
    </row>
    <row r="229" spans="1:7" x14ac:dyDescent="0.25">
      <c r="A229" s="2" t="s">
        <v>529</v>
      </c>
      <c r="B229" s="3" t="str">
        <f>VLOOKUP($A229,'RAW DATA'!$A$1:$AI$332,2,FALSE)</f>
        <v>SDL-20392</v>
      </c>
      <c r="C229" s="3">
        <f>VLOOKUP($A229,'RAW DATA'!$A$1:$AI$332,5,FALSE)</f>
        <v>0</v>
      </c>
      <c r="D229" s="3">
        <f>VLOOKUP($A229,'RAW DATA'!$A$1:$AI$332,6,FALSE)</f>
        <v>0</v>
      </c>
      <c r="E229" s="3">
        <f>VLOOKUP($A229,'RAW DATA'!$A$1:$AI$332,32,FALSE)</f>
        <v>2008</v>
      </c>
      <c r="F229" s="3" t="str">
        <f>VLOOKUP($A229,'RAW DATA'!$A$1:$AI$332,33,FALSE)</f>
        <v>x</v>
      </c>
      <c r="G229" s="3">
        <f>VLOOKUP($A229,'RAW DATA'!$A$1:$AI$332,34,FALSE)</f>
        <v>0</v>
      </c>
    </row>
    <row r="230" spans="1:7" x14ac:dyDescent="0.25">
      <c r="A230" s="2" t="s">
        <v>530</v>
      </c>
      <c r="B230" s="3" t="str">
        <f>VLOOKUP($A230,'RAW DATA'!$A$1:$AI$332,2,FALSE)</f>
        <v>SDL-20393</v>
      </c>
      <c r="C230" s="3">
        <f>VLOOKUP($A230,'RAW DATA'!$A$1:$AI$332,5,FALSE)</f>
        <v>0</v>
      </c>
      <c r="D230" s="3">
        <f>VLOOKUP($A230,'RAW DATA'!$A$1:$AI$332,6,FALSE)</f>
        <v>0</v>
      </c>
      <c r="E230" s="3">
        <f>VLOOKUP($A230,'RAW DATA'!$A$1:$AI$332,32,FALSE)</f>
        <v>2009</v>
      </c>
      <c r="F230" s="3" t="str">
        <f>VLOOKUP($A230,'RAW DATA'!$A$1:$AI$332,33,FALSE)</f>
        <v>x</v>
      </c>
      <c r="G230" s="3">
        <f>VLOOKUP($A230,'RAW DATA'!$A$1:$AI$332,34,FALSE)</f>
        <v>0</v>
      </c>
    </row>
    <row r="231" spans="1:7" x14ac:dyDescent="0.25">
      <c r="A231" s="2" t="s">
        <v>633</v>
      </c>
      <c r="B231" s="3" t="str">
        <f>VLOOKUP($A231,'RAW DATA'!$A$1:$AI$332,2,FALSE)</f>
        <v>SDL-21234</v>
      </c>
      <c r="C231" s="3" t="str">
        <f>VLOOKUP($A231,'RAW DATA'!$A$1:$AI$332,5,FALSE)</f>
        <v>Nickel rich</v>
      </c>
      <c r="D231" s="3" t="str">
        <f>VLOOKUP($A231,'RAW DATA'!$A$1:$AI$332,6,FALSE)</f>
        <v>NMC, NCA, NMC/NCA</v>
      </c>
      <c r="E231" s="3">
        <f>VLOOKUP($A231,'RAW DATA'!$A$1:$AI$332,32,FALSE)</f>
        <v>0</v>
      </c>
      <c r="F231" s="3" t="str">
        <f>VLOOKUP($A231,'RAW DATA'!$A$1:$AI$332,33,FALSE)</f>
        <v>x</v>
      </c>
      <c r="G231" s="3">
        <f>VLOOKUP($A231,'RAW DATA'!$A$1:$AI$332,34,FALSE)</f>
        <v>0</v>
      </c>
    </row>
    <row r="232" spans="1:7" x14ac:dyDescent="0.25">
      <c r="A232" s="2" t="s">
        <v>634</v>
      </c>
      <c r="B232" s="3" t="str">
        <f>VLOOKUP($A232,'RAW DATA'!$A$1:$AI$332,2,FALSE)</f>
        <v>SDL-21235</v>
      </c>
      <c r="C232" s="3" t="str">
        <f>VLOOKUP($A232,'RAW DATA'!$A$1:$AI$332,5,FALSE)</f>
        <v>Nickel rich</v>
      </c>
      <c r="D232" s="3" t="str">
        <f>VLOOKUP($A232,'RAW DATA'!$A$1:$AI$332,6,FALSE)</f>
        <v>NMC, NCA, NMC/NCA</v>
      </c>
      <c r="E232" s="3">
        <f>VLOOKUP($A232,'RAW DATA'!$A$1:$AI$332,32,FALSE)</f>
        <v>0</v>
      </c>
      <c r="F232" s="3" t="str">
        <f>VLOOKUP($A232,'RAW DATA'!$A$1:$AI$332,33,FALSE)</f>
        <v>x</v>
      </c>
      <c r="G232" s="3">
        <f>VLOOKUP($A232,'RAW DATA'!$A$1:$AI$332,34,FALSE)</f>
        <v>0</v>
      </c>
    </row>
    <row r="233" spans="1:7" x14ac:dyDescent="0.25">
      <c r="A233" s="2" t="s">
        <v>635</v>
      </c>
      <c r="B233" s="3" t="str">
        <f>VLOOKUP($A233,'RAW DATA'!$A$1:$AI$332,2,FALSE)</f>
        <v>SDL-21236</v>
      </c>
      <c r="C233" s="3" t="str">
        <f>VLOOKUP($A233,'RAW DATA'!$A$1:$AI$332,5,FALSE)</f>
        <v>Nickel rich</v>
      </c>
      <c r="D233" s="3" t="str">
        <f>VLOOKUP($A233,'RAW DATA'!$A$1:$AI$332,6,FALSE)</f>
        <v>NMC, NCA, NMC/NCA</v>
      </c>
      <c r="E233" s="3">
        <f>VLOOKUP($A233,'RAW DATA'!$A$1:$AI$332,32,FALSE)</f>
        <v>0</v>
      </c>
      <c r="F233" s="3" t="str">
        <f>VLOOKUP($A233,'RAW DATA'!$A$1:$AI$332,33,FALSE)</f>
        <v>x</v>
      </c>
      <c r="G233" s="3">
        <f>VLOOKUP($A233,'RAW DATA'!$A$1:$AI$332,34,FALSE)</f>
        <v>0</v>
      </c>
    </row>
    <row r="234" spans="1:7" x14ac:dyDescent="0.25">
      <c r="A234" s="2" t="s">
        <v>636</v>
      </c>
      <c r="B234" s="3" t="str">
        <f>VLOOKUP($A234,'RAW DATA'!$A$1:$AI$332,2,FALSE)</f>
        <v>SDL-21237</v>
      </c>
      <c r="C234" s="3" t="str">
        <f>VLOOKUP($A234,'RAW DATA'!$A$1:$AI$332,5,FALSE)</f>
        <v>Nickel rich</v>
      </c>
      <c r="D234" s="3" t="str">
        <f>VLOOKUP($A234,'RAW DATA'!$A$1:$AI$332,6,FALSE)</f>
        <v>NMC, NCA, NMC/NCA</v>
      </c>
      <c r="E234" s="3">
        <f>VLOOKUP($A234,'RAW DATA'!$A$1:$AI$332,32,FALSE)</f>
        <v>0</v>
      </c>
      <c r="F234" s="3" t="str">
        <f>VLOOKUP($A234,'RAW DATA'!$A$1:$AI$332,33,FALSE)</f>
        <v>x</v>
      </c>
      <c r="G234" s="3">
        <f>VLOOKUP($A234,'RAW DATA'!$A$1:$AI$332,34,FALSE)</f>
        <v>0</v>
      </c>
    </row>
    <row r="235" spans="1:7" x14ac:dyDescent="0.25">
      <c r="A235" s="2" t="s">
        <v>637</v>
      </c>
      <c r="B235" s="3" t="str">
        <f>VLOOKUP($A235,'RAW DATA'!$A$1:$AI$332,2,FALSE)</f>
        <v>SDL-21238</v>
      </c>
      <c r="C235" s="3" t="str">
        <f>VLOOKUP($A235,'RAW DATA'!$A$1:$AI$332,5,FALSE)</f>
        <v>Nickel rich</v>
      </c>
      <c r="D235" s="3" t="str">
        <f>VLOOKUP($A235,'RAW DATA'!$A$1:$AI$332,6,FALSE)</f>
        <v>NMC, NCA, NMC/NCA</v>
      </c>
      <c r="E235" s="3">
        <f>VLOOKUP($A235,'RAW DATA'!$A$1:$AI$332,32,FALSE)</f>
        <v>0</v>
      </c>
      <c r="F235" s="3" t="str">
        <f>VLOOKUP($A235,'RAW DATA'!$A$1:$AI$332,33,FALSE)</f>
        <v>x</v>
      </c>
      <c r="G235" s="3">
        <f>VLOOKUP($A235,'RAW DATA'!$A$1:$AI$332,34,FALSE)</f>
        <v>0</v>
      </c>
    </row>
    <row r="236" spans="1:7" x14ac:dyDescent="0.25">
      <c r="A236" s="2" t="s">
        <v>638</v>
      </c>
      <c r="B236" s="3" t="str">
        <f>VLOOKUP($A236,'RAW DATA'!$A$1:$AI$332,2,FALSE)</f>
        <v>SDL-21239</v>
      </c>
      <c r="C236" s="3" t="str">
        <f>VLOOKUP($A236,'RAW DATA'!$A$1:$AI$332,5,FALSE)</f>
        <v>Nickel rich</v>
      </c>
      <c r="D236" s="3" t="str">
        <f>VLOOKUP($A236,'RAW DATA'!$A$1:$AI$332,6,FALSE)</f>
        <v>NMC, NCA, NMC/NCA</v>
      </c>
      <c r="E236" s="3">
        <f>VLOOKUP($A236,'RAW DATA'!$A$1:$AI$332,32,FALSE)</f>
        <v>0</v>
      </c>
      <c r="F236" s="3" t="str">
        <f>VLOOKUP($A236,'RAW DATA'!$A$1:$AI$332,33,FALSE)</f>
        <v>x</v>
      </c>
      <c r="G236" s="3">
        <f>VLOOKUP($A236,'RAW DATA'!$A$1:$AI$332,34,FALSE)</f>
        <v>0</v>
      </c>
    </row>
    <row r="237" spans="1:7" x14ac:dyDescent="0.25">
      <c r="A237" s="2" t="s">
        <v>639</v>
      </c>
      <c r="B237" s="3" t="str">
        <f>VLOOKUP($A237,'RAW DATA'!$A$1:$AI$332,2,FALSE)</f>
        <v>SDL-21240</v>
      </c>
      <c r="C237" s="3" t="str">
        <f>VLOOKUP($A237,'RAW DATA'!$A$1:$AI$332,5,FALSE)</f>
        <v>Nickel rich</v>
      </c>
      <c r="D237" s="3" t="str">
        <f>VLOOKUP($A237,'RAW DATA'!$A$1:$AI$332,6,FALSE)</f>
        <v>NMC, NCA, NMC/NCA</v>
      </c>
      <c r="E237" s="3">
        <f>VLOOKUP($A237,'RAW DATA'!$A$1:$AI$332,32,FALSE)</f>
        <v>0</v>
      </c>
      <c r="F237" s="3" t="str">
        <f>VLOOKUP($A237,'RAW DATA'!$A$1:$AI$332,33,FALSE)</f>
        <v>x</v>
      </c>
      <c r="G237" s="3">
        <f>VLOOKUP($A237,'RAW DATA'!$A$1:$AI$332,34,FALSE)</f>
        <v>0</v>
      </c>
    </row>
    <row r="238" spans="1:7" x14ac:dyDescent="0.25">
      <c r="A238" s="2" t="s">
        <v>640</v>
      </c>
      <c r="B238" s="3" t="str">
        <f>VLOOKUP($A238,'RAW DATA'!$A$1:$AI$332,2,FALSE)</f>
        <v>SDL-21241</v>
      </c>
      <c r="C238" s="3" t="str">
        <f>VLOOKUP($A238,'RAW DATA'!$A$1:$AI$332,5,FALSE)</f>
        <v>Nickel rich</v>
      </c>
      <c r="D238" s="3" t="str">
        <f>VLOOKUP($A238,'RAW DATA'!$A$1:$AI$332,6,FALSE)</f>
        <v>NMC, NCA, NMC/NCA</v>
      </c>
      <c r="E238" s="3">
        <f>VLOOKUP($A238,'RAW DATA'!$A$1:$AI$332,32,FALSE)</f>
        <v>0</v>
      </c>
      <c r="F238" s="3" t="str">
        <f>VLOOKUP($A238,'RAW DATA'!$A$1:$AI$332,33,FALSE)</f>
        <v>x</v>
      </c>
      <c r="G238" s="3">
        <f>VLOOKUP($A238,'RAW DATA'!$A$1:$AI$332,34,FALSE)</f>
        <v>0</v>
      </c>
    </row>
    <row r="239" spans="1:7" x14ac:dyDescent="0.25">
      <c r="A239" s="2" t="s">
        <v>621</v>
      </c>
      <c r="B239" s="3" t="str">
        <f>VLOOKUP($A239,'RAW DATA'!$A$1:$AI$332,2,FALSE)</f>
        <v>SDL-21778</v>
      </c>
      <c r="C239" s="3" t="str">
        <f>VLOOKUP($A239,'RAW DATA'!$A$1:$AI$332,5,FALSE)</f>
        <v>Nickel rich</v>
      </c>
      <c r="D239" s="3" t="str">
        <f>VLOOKUP($A239,'RAW DATA'!$A$1:$AI$332,6,FALSE)</f>
        <v>NMC</v>
      </c>
      <c r="E239" s="3">
        <f>VLOOKUP($A239,'RAW DATA'!$A$1:$AI$332,32,FALSE)</f>
        <v>0</v>
      </c>
      <c r="F239" s="3" t="str">
        <f>VLOOKUP($A239,'RAW DATA'!$A$1:$AI$332,33,FALSE)</f>
        <v>x</v>
      </c>
      <c r="G239" s="3">
        <f>VLOOKUP($A239,'RAW DATA'!$A$1:$AI$332,34,FALSE)</f>
        <v>0</v>
      </c>
    </row>
    <row r="240" spans="1:7" x14ac:dyDescent="0.25">
      <c r="A240" s="2" t="s">
        <v>563</v>
      </c>
      <c r="B240" s="3" t="str">
        <f>VLOOKUP($A240,'RAW DATA'!$A$1:$AI$332,2,FALSE)</f>
        <v>SDL-22152</v>
      </c>
      <c r="C240" s="3" t="str">
        <f>VLOOKUP($A240,'RAW DATA'!$A$1:$AI$332,5,FALSE)</f>
        <v>Nickel rich</v>
      </c>
      <c r="D240" s="3" t="str">
        <f>VLOOKUP($A240,'RAW DATA'!$A$1:$AI$332,6,FALSE)</f>
        <v>NMC</v>
      </c>
      <c r="E240" s="3">
        <f>VLOOKUP($A240,'RAW DATA'!$A$1:$AI$332,32,FALSE)</f>
        <v>0</v>
      </c>
      <c r="F240" s="3" t="str">
        <f>VLOOKUP($A240,'RAW DATA'!$A$1:$AI$332,33,FALSE)</f>
        <v>x</v>
      </c>
      <c r="G240" s="3">
        <f>VLOOKUP($A240,'RAW DATA'!$A$1:$AI$332,34,FALSE)</f>
        <v>0</v>
      </c>
    </row>
    <row r="241" spans="1:7" x14ac:dyDescent="0.25">
      <c r="A241" s="2" t="s">
        <v>490</v>
      </c>
      <c r="B241" s="3" t="str">
        <f>VLOOKUP($A241,'RAW DATA'!$A$1:$AI$332,2,FALSE)</f>
        <v>SDL-22176</v>
      </c>
      <c r="C241" s="3" t="str">
        <f>VLOOKUP($A241,'RAW DATA'!$A$1:$AI$332,5,FALSE)</f>
        <v>Nickel rich</v>
      </c>
      <c r="D241" s="3" t="str">
        <f>VLOOKUP($A241,'RAW DATA'!$A$1:$AI$332,6,FALSE)</f>
        <v>NCA</v>
      </c>
      <c r="E241" s="3">
        <f>VLOOKUP($A241,'RAW DATA'!$A$1:$AI$332,32,FALSE)</f>
        <v>2016</v>
      </c>
      <c r="F241" s="3" t="str">
        <f>VLOOKUP($A241,'RAW DATA'!$A$1:$AI$332,33,FALSE)</f>
        <v>x</v>
      </c>
      <c r="G241" s="3">
        <f>VLOOKUP($A241,'RAW DATA'!$A$1:$AI$332,34,FALSE)</f>
        <v>0</v>
      </c>
    </row>
    <row r="242" spans="1:7" x14ac:dyDescent="0.25">
      <c r="A242" s="2" t="s">
        <v>650</v>
      </c>
      <c r="B242" s="3" t="str">
        <f>VLOOKUP($A242,'RAW DATA'!$A$1:$AI$332,2,FALSE)</f>
        <v>SDL-22254</v>
      </c>
      <c r="C242" s="3" t="str">
        <f>VLOOKUP($A242,'RAW DATA'!$A$1:$AI$332,5,FALSE)</f>
        <v>Lithium Iron Phosphate</v>
      </c>
      <c r="D242" s="3" t="str">
        <f>VLOOKUP($A242,'RAW DATA'!$A$1:$AI$332,6,FALSE)</f>
        <v>LFP</v>
      </c>
      <c r="E242" s="3">
        <f>VLOOKUP($A242,'RAW DATA'!$A$1:$AI$332,32,FALSE)</f>
        <v>2010</v>
      </c>
      <c r="F242" s="3" t="str">
        <f>VLOOKUP($A242,'RAW DATA'!$A$1:$AI$332,33,FALSE)</f>
        <v>x</v>
      </c>
      <c r="G242" s="3">
        <f>VLOOKUP($A242,'RAW DATA'!$A$1:$AI$332,34,FALSE)</f>
        <v>0</v>
      </c>
    </row>
    <row r="243" spans="1:7" x14ac:dyDescent="0.25">
      <c r="A243" s="2" t="s">
        <v>660</v>
      </c>
      <c r="B243" s="3" t="str">
        <f>VLOOKUP($A243,'RAW DATA'!$A$1:$AI$332,2,FALSE)</f>
        <v>SDL-22408</v>
      </c>
      <c r="C243" s="3" t="str">
        <f>VLOOKUP($A243,'RAW DATA'!$A$1:$AI$332,5,FALSE)</f>
        <v>Nickel rich</v>
      </c>
      <c r="D243" s="3" t="str">
        <f>VLOOKUP($A243,'RAW DATA'!$A$1:$AI$332,6,FALSE)</f>
        <v>NMC, NCA, NMC/NCA</v>
      </c>
      <c r="E243" s="3">
        <f>VLOOKUP($A243,'RAW DATA'!$A$1:$AI$332,32,FALSE)</f>
        <v>2009</v>
      </c>
      <c r="F243" s="3" t="str">
        <f>VLOOKUP($A243,'RAW DATA'!$A$1:$AI$332,33,FALSE)</f>
        <v>x</v>
      </c>
      <c r="G243" s="3">
        <f>VLOOKUP($A243,'RAW DATA'!$A$1:$AI$332,34,FALSE)</f>
        <v>0</v>
      </c>
    </row>
    <row r="244" spans="1:7" x14ac:dyDescent="0.25">
      <c r="A244" s="2" t="s">
        <v>494</v>
      </c>
      <c r="B244" s="3" t="str">
        <f>VLOOKUP($A244,'RAW DATA'!$A$1:$AI$332,2,FALSE)</f>
        <v>SDL-22470</v>
      </c>
      <c r="C244" s="3" t="str">
        <f>VLOOKUP($A244,'RAW DATA'!$A$1:$AI$332,5,FALSE)</f>
        <v>Nickel rich</v>
      </c>
      <c r="D244" s="3" t="str">
        <f>VLOOKUP($A244,'RAW DATA'!$A$1:$AI$332,6,FALSE)</f>
        <v>NCA</v>
      </c>
      <c r="E244" s="3">
        <f>VLOOKUP($A244,'RAW DATA'!$A$1:$AI$332,32,FALSE)</f>
        <v>2008</v>
      </c>
      <c r="F244" s="3">
        <f>VLOOKUP($A244,'RAW DATA'!$A$1:$AI$332,33,FALSE)</f>
        <v>0</v>
      </c>
      <c r="G244" s="3" t="str">
        <f>VLOOKUP($A244,'RAW DATA'!$A$1:$AI$332,34,FALSE)</f>
        <v>x</v>
      </c>
    </row>
    <row r="245" spans="1:7" x14ac:dyDescent="0.25">
      <c r="A245" s="2" t="s">
        <v>461</v>
      </c>
      <c r="B245" s="3" t="str">
        <f>VLOOKUP($A245,'RAW DATA'!$A$1:$AI$332,2,FALSE)</f>
        <v>SDL-23011</v>
      </c>
      <c r="C245" s="3">
        <f>VLOOKUP($A245,'RAW DATA'!$A$1:$AI$332,5,FALSE)</f>
        <v>0</v>
      </c>
      <c r="D245" s="3">
        <f>VLOOKUP($A245,'RAW DATA'!$A$1:$AI$332,6,FALSE)</f>
        <v>0</v>
      </c>
      <c r="E245" s="3">
        <f>VLOOKUP($A245,'RAW DATA'!$A$1:$AI$332,32,FALSE)</f>
        <v>2009</v>
      </c>
      <c r="F245" s="3" t="str">
        <f>VLOOKUP($A245,'RAW DATA'!$A$1:$AI$332,33,FALSE)</f>
        <v>x</v>
      </c>
      <c r="G245" s="3">
        <f>VLOOKUP($A245,'RAW DATA'!$A$1:$AI$332,34,FALSE)</f>
        <v>0</v>
      </c>
    </row>
    <row r="246" spans="1:7" x14ac:dyDescent="0.25">
      <c r="A246" s="2" t="s">
        <v>686</v>
      </c>
      <c r="B246" s="3" t="str">
        <f>VLOOKUP($A246,'RAW DATA'!$A$1:$AI$332,2,FALSE)</f>
        <v>SDL-23066</v>
      </c>
      <c r="C246" s="3" t="str">
        <f>VLOOKUP($A246,'RAW DATA'!$A$1:$AI$332,5,FALSE)</f>
        <v>Lithium Iron Phosphate</v>
      </c>
      <c r="D246" s="3" t="str">
        <f>VLOOKUP($A246,'RAW DATA'!$A$1:$AI$332,6,FALSE)</f>
        <v>LFP</v>
      </c>
      <c r="E246" s="3">
        <f>VLOOKUP($A246,'RAW DATA'!$A$1:$AI$332,32,FALSE)</f>
        <v>0</v>
      </c>
      <c r="F246" s="3" t="str">
        <f>VLOOKUP($A246,'RAW DATA'!$A$1:$AI$332,33,FALSE)</f>
        <v>x</v>
      </c>
      <c r="G246" s="3">
        <f>VLOOKUP($A246,'RAW DATA'!$A$1:$AI$332,34,FALSE)</f>
        <v>0</v>
      </c>
    </row>
    <row r="247" spans="1:7" x14ac:dyDescent="0.25">
      <c r="A247" s="2" t="s">
        <v>687</v>
      </c>
      <c r="B247" s="3" t="str">
        <f>VLOOKUP($A247,'RAW DATA'!$A$1:$AI$332,2,FALSE)</f>
        <v>SDL-23067</v>
      </c>
      <c r="C247" s="3" t="str">
        <f>VLOOKUP($A247,'RAW DATA'!$A$1:$AI$332,5,FALSE)</f>
        <v>Lithium Iron Phosphate</v>
      </c>
      <c r="D247" s="3" t="str">
        <f>VLOOKUP($A247,'RAW DATA'!$A$1:$AI$332,6,FALSE)</f>
        <v>LFP</v>
      </c>
      <c r="E247" s="3">
        <f>VLOOKUP($A247,'RAW DATA'!$A$1:$AI$332,32,FALSE)</f>
        <v>0</v>
      </c>
      <c r="F247" s="3" t="str">
        <f>VLOOKUP($A247,'RAW DATA'!$A$1:$AI$332,33,FALSE)</f>
        <v>x</v>
      </c>
      <c r="G247" s="3">
        <f>VLOOKUP($A247,'RAW DATA'!$A$1:$AI$332,34,FALSE)</f>
        <v>0</v>
      </c>
    </row>
    <row r="248" spans="1:7" x14ac:dyDescent="0.25">
      <c r="A248" s="2" t="s">
        <v>688</v>
      </c>
      <c r="B248" s="3" t="str">
        <f>VLOOKUP($A248,'RAW DATA'!$A$1:$AI$332,2,FALSE)</f>
        <v>SDL-23068</v>
      </c>
      <c r="C248" s="3" t="str">
        <f>VLOOKUP($A248,'RAW DATA'!$A$1:$AI$332,5,FALSE)</f>
        <v>Lithium Iron Phosphate</v>
      </c>
      <c r="D248" s="3" t="str">
        <f>VLOOKUP($A248,'RAW DATA'!$A$1:$AI$332,6,FALSE)</f>
        <v>LFP</v>
      </c>
      <c r="E248" s="3">
        <f>VLOOKUP($A248,'RAW DATA'!$A$1:$AI$332,32,FALSE)</f>
        <v>0</v>
      </c>
      <c r="F248" s="3" t="str">
        <f>VLOOKUP($A248,'RAW DATA'!$A$1:$AI$332,33,FALSE)</f>
        <v>x</v>
      </c>
      <c r="G248" s="3">
        <f>VLOOKUP($A248,'RAW DATA'!$A$1:$AI$332,34,FALSE)</f>
        <v>0</v>
      </c>
    </row>
    <row r="249" spans="1:7" x14ac:dyDescent="0.25">
      <c r="A249" s="2" t="s">
        <v>689</v>
      </c>
      <c r="B249" s="3" t="str">
        <f>VLOOKUP($A249,'RAW DATA'!$A$1:$AI$332,2,FALSE)</f>
        <v>SDL-23069</v>
      </c>
      <c r="C249" s="3" t="str">
        <f>VLOOKUP($A249,'RAW DATA'!$A$1:$AI$332,5,FALSE)</f>
        <v>Lithium Iron Phosphate</v>
      </c>
      <c r="D249" s="3" t="str">
        <f>VLOOKUP($A249,'RAW DATA'!$A$1:$AI$332,6,FALSE)</f>
        <v>LFP</v>
      </c>
      <c r="E249" s="3">
        <f>VLOOKUP($A249,'RAW DATA'!$A$1:$AI$332,32,FALSE)</f>
        <v>0</v>
      </c>
      <c r="F249" s="3" t="str">
        <f>VLOOKUP($A249,'RAW DATA'!$A$1:$AI$332,33,FALSE)</f>
        <v>x</v>
      </c>
      <c r="G249" s="3">
        <f>VLOOKUP($A249,'RAW DATA'!$A$1:$AI$332,34,FALSE)</f>
        <v>0</v>
      </c>
    </row>
    <row r="250" spans="1:7" x14ac:dyDescent="0.25">
      <c r="A250" s="2" t="s">
        <v>690</v>
      </c>
      <c r="B250" s="3" t="str">
        <f>VLOOKUP($A250,'RAW DATA'!$A$1:$AI$332,2,FALSE)</f>
        <v>SDL-23070</v>
      </c>
      <c r="C250" s="3" t="str">
        <f>VLOOKUP($A250,'RAW DATA'!$A$1:$AI$332,5,FALSE)</f>
        <v>Lithium Iron Phosphate</v>
      </c>
      <c r="D250" s="3" t="str">
        <f>VLOOKUP($A250,'RAW DATA'!$A$1:$AI$332,6,FALSE)</f>
        <v>LFP</v>
      </c>
      <c r="E250" s="3">
        <f>VLOOKUP($A250,'RAW DATA'!$A$1:$AI$332,32,FALSE)</f>
        <v>0</v>
      </c>
      <c r="F250" s="3" t="str">
        <f>VLOOKUP($A250,'RAW DATA'!$A$1:$AI$332,33,FALSE)</f>
        <v>x</v>
      </c>
      <c r="G250" s="3">
        <f>VLOOKUP($A250,'RAW DATA'!$A$1:$AI$332,34,FALSE)</f>
        <v>0</v>
      </c>
    </row>
    <row r="251" spans="1:7" x14ac:dyDescent="0.25">
      <c r="A251" s="2" t="s">
        <v>691</v>
      </c>
      <c r="B251" s="3" t="str">
        <f>VLOOKUP($A251,'RAW DATA'!$A$1:$AI$332,2,FALSE)</f>
        <v>SDL-23071</v>
      </c>
      <c r="C251" s="3" t="str">
        <f>VLOOKUP($A251,'RAW DATA'!$A$1:$AI$332,5,FALSE)</f>
        <v>Lithium Iron Phosphate</v>
      </c>
      <c r="D251" s="3" t="str">
        <f>VLOOKUP($A251,'RAW DATA'!$A$1:$AI$332,6,FALSE)</f>
        <v>LFP</v>
      </c>
      <c r="E251" s="3">
        <f>VLOOKUP($A251,'RAW DATA'!$A$1:$AI$332,32,FALSE)</f>
        <v>0</v>
      </c>
      <c r="F251" s="3" t="str">
        <f>VLOOKUP($A251,'RAW DATA'!$A$1:$AI$332,33,FALSE)</f>
        <v>x</v>
      </c>
      <c r="G251" s="3">
        <f>VLOOKUP($A251,'RAW DATA'!$A$1:$AI$332,34,FALSE)</f>
        <v>0</v>
      </c>
    </row>
    <row r="252" spans="1:7" x14ac:dyDescent="0.25">
      <c r="A252" s="2" t="s">
        <v>692</v>
      </c>
      <c r="B252" s="3" t="str">
        <f>VLOOKUP($A252,'RAW DATA'!$A$1:$AI$332,2,FALSE)</f>
        <v>SDL-23072</v>
      </c>
      <c r="C252" s="3" t="str">
        <f>VLOOKUP($A252,'RAW DATA'!$A$1:$AI$332,5,FALSE)</f>
        <v>Lithium Iron Phosphate</v>
      </c>
      <c r="D252" s="3" t="str">
        <f>VLOOKUP($A252,'RAW DATA'!$A$1:$AI$332,6,FALSE)</f>
        <v>LFP</v>
      </c>
      <c r="E252" s="3">
        <f>VLOOKUP($A252,'RAW DATA'!$A$1:$AI$332,32,FALSE)</f>
        <v>0</v>
      </c>
      <c r="F252" s="3" t="str">
        <f>VLOOKUP($A252,'RAW DATA'!$A$1:$AI$332,33,FALSE)</f>
        <v>x</v>
      </c>
      <c r="G252" s="3">
        <f>VLOOKUP($A252,'RAW DATA'!$A$1:$AI$332,34,FALSE)</f>
        <v>0</v>
      </c>
    </row>
    <row r="253" spans="1:7" x14ac:dyDescent="0.25">
      <c r="A253" s="2" t="s">
        <v>693</v>
      </c>
      <c r="B253" s="3" t="str">
        <f>VLOOKUP($A253,'RAW DATA'!$A$1:$AI$332,2,FALSE)</f>
        <v>SDL-23073</v>
      </c>
      <c r="C253" s="3" t="str">
        <f>VLOOKUP($A253,'RAW DATA'!$A$1:$AI$332,5,FALSE)</f>
        <v>Lithium Iron Phosphate</v>
      </c>
      <c r="D253" s="3" t="str">
        <f>VLOOKUP($A253,'RAW DATA'!$A$1:$AI$332,6,FALSE)</f>
        <v>LFP</v>
      </c>
      <c r="E253" s="3">
        <f>VLOOKUP($A253,'RAW DATA'!$A$1:$AI$332,32,FALSE)</f>
        <v>0</v>
      </c>
      <c r="F253" s="3" t="str">
        <f>VLOOKUP($A253,'RAW DATA'!$A$1:$AI$332,33,FALSE)</f>
        <v>x</v>
      </c>
      <c r="G253" s="3">
        <f>VLOOKUP($A253,'RAW DATA'!$A$1:$AI$332,34,FALSE)</f>
        <v>0</v>
      </c>
    </row>
    <row r="254" spans="1:7" x14ac:dyDescent="0.25">
      <c r="A254" s="2" t="s">
        <v>694</v>
      </c>
      <c r="B254" s="3" t="str">
        <f>VLOOKUP($A254,'RAW DATA'!$A$1:$AI$332,2,FALSE)</f>
        <v>SDL-23074</v>
      </c>
      <c r="C254" s="3" t="str">
        <f>VLOOKUP($A254,'RAW DATA'!$A$1:$AI$332,5,FALSE)</f>
        <v>Lithium Iron Phosphate</v>
      </c>
      <c r="D254" s="3" t="str">
        <f>VLOOKUP($A254,'RAW DATA'!$A$1:$AI$332,6,FALSE)</f>
        <v>LFP</v>
      </c>
      <c r="E254" s="3">
        <f>VLOOKUP($A254,'RAW DATA'!$A$1:$AI$332,32,FALSE)</f>
        <v>0</v>
      </c>
      <c r="F254" s="3" t="str">
        <f>VLOOKUP($A254,'RAW DATA'!$A$1:$AI$332,33,FALSE)</f>
        <v>x</v>
      </c>
      <c r="G254" s="3">
        <f>VLOOKUP($A254,'RAW DATA'!$A$1:$AI$332,34,FALSE)</f>
        <v>0</v>
      </c>
    </row>
    <row r="255" spans="1:7" x14ac:dyDescent="0.25">
      <c r="A255" s="2" t="s">
        <v>695</v>
      </c>
      <c r="B255" s="3" t="str">
        <f>VLOOKUP($A255,'RAW DATA'!$A$1:$AI$332,2,FALSE)</f>
        <v>SDL-23075</v>
      </c>
      <c r="C255" s="3" t="str">
        <f>VLOOKUP($A255,'RAW DATA'!$A$1:$AI$332,5,FALSE)</f>
        <v>Lithium Iron Phosphate</v>
      </c>
      <c r="D255" s="3" t="str">
        <f>VLOOKUP($A255,'RAW DATA'!$A$1:$AI$332,6,FALSE)</f>
        <v>LFP</v>
      </c>
      <c r="E255" s="3">
        <f>VLOOKUP($A255,'RAW DATA'!$A$1:$AI$332,32,FALSE)</f>
        <v>0</v>
      </c>
      <c r="F255" s="3" t="str">
        <f>VLOOKUP($A255,'RAW DATA'!$A$1:$AI$332,33,FALSE)</f>
        <v>x</v>
      </c>
      <c r="G255" s="3">
        <f>VLOOKUP($A255,'RAW DATA'!$A$1:$AI$332,34,FALSE)</f>
        <v>0</v>
      </c>
    </row>
    <row r="256" spans="1:7" x14ac:dyDescent="0.25">
      <c r="A256" s="2" t="s">
        <v>696</v>
      </c>
      <c r="B256" s="3" t="str">
        <f>VLOOKUP($A256,'RAW DATA'!$A$1:$AI$332,2,FALSE)</f>
        <v>SDL-23076</v>
      </c>
      <c r="C256" s="3" t="str">
        <f>VLOOKUP($A256,'RAW DATA'!$A$1:$AI$332,5,FALSE)</f>
        <v>Lithium Iron Phosphate</v>
      </c>
      <c r="D256" s="3" t="str">
        <f>VLOOKUP($A256,'RAW DATA'!$A$1:$AI$332,6,FALSE)</f>
        <v>LFP</v>
      </c>
      <c r="E256" s="3">
        <f>VLOOKUP($A256,'RAW DATA'!$A$1:$AI$332,32,FALSE)</f>
        <v>0</v>
      </c>
      <c r="F256" s="3" t="str">
        <f>VLOOKUP($A256,'RAW DATA'!$A$1:$AI$332,33,FALSE)</f>
        <v>x</v>
      </c>
      <c r="G256" s="3">
        <f>VLOOKUP($A256,'RAW DATA'!$A$1:$AI$332,34,FALSE)</f>
        <v>0</v>
      </c>
    </row>
    <row r="257" spans="1:7" x14ac:dyDescent="0.25">
      <c r="A257" s="2" t="s">
        <v>697</v>
      </c>
      <c r="B257" s="3" t="str">
        <f>VLOOKUP($A257,'RAW DATA'!$A$1:$AI$332,2,FALSE)</f>
        <v>SDL-23077</v>
      </c>
      <c r="C257" s="3" t="str">
        <f>VLOOKUP($A257,'RAW DATA'!$A$1:$AI$332,5,FALSE)</f>
        <v>Lithium Iron Phosphate</v>
      </c>
      <c r="D257" s="3" t="str">
        <f>VLOOKUP($A257,'RAW DATA'!$A$1:$AI$332,6,FALSE)</f>
        <v>LFP</v>
      </c>
      <c r="E257" s="3">
        <f>VLOOKUP($A257,'RAW DATA'!$A$1:$AI$332,32,FALSE)</f>
        <v>0</v>
      </c>
      <c r="F257" s="3" t="str">
        <f>VLOOKUP($A257,'RAW DATA'!$A$1:$AI$332,33,FALSE)</f>
        <v>x</v>
      </c>
      <c r="G257" s="3">
        <f>VLOOKUP($A257,'RAW DATA'!$A$1:$AI$332,34,FALSE)</f>
        <v>0</v>
      </c>
    </row>
    <row r="258" spans="1:7" x14ac:dyDescent="0.25">
      <c r="A258" s="2" t="s">
        <v>641</v>
      </c>
      <c r="B258" s="3" t="str">
        <f>VLOOKUP($A258,'RAW DATA'!$A$1:$AI$332,2,FALSE)</f>
        <v>SDL-23220</v>
      </c>
      <c r="C258" s="3" t="str">
        <f>VLOOKUP($A258,'RAW DATA'!$A$1:$AI$332,5,FALSE)</f>
        <v>Lithium Iron Phosphate</v>
      </c>
      <c r="D258" s="3" t="str">
        <f>VLOOKUP($A258,'RAW DATA'!$A$1:$AI$332,6,FALSE)</f>
        <v>LFP</v>
      </c>
      <c r="E258" s="3">
        <f>VLOOKUP($A258,'RAW DATA'!$A$1:$AI$332,32,FALSE)</f>
        <v>0</v>
      </c>
      <c r="F258" s="3" t="str">
        <f>VLOOKUP($A258,'RAW DATA'!$A$1:$AI$332,33,FALSE)</f>
        <v>x</v>
      </c>
      <c r="G258" s="3">
        <f>VLOOKUP($A258,'RAW DATA'!$A$1:$AI$332,34,FALSE)</f>
        <v>0</v>
      </c>
    </row>
    <row r="259" spans="1:7" x14ac:dyDescent="0.25">
      <c r="A259" s="2" t="s">
        <v>476</v>
      </c>
      <c r="B259" s="3" t="str">
        <f>VLOOKUP($A259,'RAW DATA'!$A$1:$AI$332,2,FALSE)</f>
        <v>SDL-23256</v>
      </c>
      <c r="C259" s="3" t="str">
        <f>VLOOKUP($A259,'RAW DATA'!$A$1:$AI$332,5,FALSE)</f>
        <v>Lithium Cobalt Oxide</v>
      </c>
      <c r="D259" s="3" t="str">
        <f>VLOOKUP($A259,'RAW DATA'!$A$1:$AI$332,6,FALSE)</f>
        <v>LCO</v>
      </c>
      <c r="E259" s="3">
        <f>VLOOKUP($A259,'RAW DATA'!$A$1:$AI$332,32,FALSE)</f>
        <v>2015</v>
      </c>
      <c r="F259" s="3">
        <f>VLOOKUP($A259,'RAW DATA'!$A$1:$AI$332,33,FALSE)</f>
        <v>0</v>
      </c>
      <c r="G259" s="3" t="str">
        <f>VLOOKUP($A259,'RAW DATA'!$A$1:$AI$332,34,FALSE)</f>
        <v>x</v>
      </c>
    </row>
    <row r="260" spans="1:7" x14ac:dyDescent="0.25">
      <c r="A260" s="2" t="s">
        <v>614</v>
      </c>
      <c r="B260" s="3" t="str">
        <f>VLOOKUP($A260,'RAW DATA'!$A$1:$AI$332,2,FALSE)</f>
        <v>SDL-23257</v>
      </c>
      <c r="C260" s="3" t="str">
        <f>VLOOKUP($A260,'RAW DATA'!$A$1:$AI$332,5,FALSE)</f>
        <v>Nickel rich</v>
      </c>
      <c r="D260" s="3" t="str">
        <f>VLOOKUP($A260,'RAW DATA'!$A$1:$AI$332,6,FALSE)</f>
        <v>NMC</v>
      </c>
      <c r="E260" s="3">
        <f>VLOOKUP($A260,'RAW DATA'!$A$1:$AI$332,32,FALSE)</f>
        <v>2017</v>
      </c>
      <c r="F260" s="3">
        <f>VLOOKUP($A260,'RAW DATA'!$A$1:$AI$332,33,FALSE)</f>
        <v>0</v>
      </c>
      <c r="G260" s="3" t="str">
        <f>VLOOKUP($A260,'RAW DATA'!$A$1:$AI$332,34,FALSE)</f>
        <v>x</v>
      </c>
    </row>
    <row r="261" spans="1:7" x14ac:dyDescent="0.25">
      <c r="A261" s="2" t="s">
        <v>457</v>
      </c>
      <c r="B261" s="3" t="str">
        <f>VLOOKUP($A261,'RAW DATA'!$A$1:$AI$332,2,FALSE)</f>
        <v>SDL-23465</v>
      </c>
      <c r="C261" s="3" t="str">
        <f>VLOOKUP($A261,'RAW DATA'!$A$1:$AI$332,5,FALSE)</f>
        <v>Lithium Titanate</v>
      </c>
      <c r="D261" s="3" t="str">
        <f>VLOOKUP($A261,'RAW DATA'!$A$1:$AI$332,6,FALSE)</f>
        <v>LTO</v>
      </c>
      <c r="E261" s="3">
        <f>VLOOKUP($A261,'RAW DATA'!$A$1:$AI$332,32,FALSE)</f>
        <v>2013</v>
      </c>
      <c r="F261" s="3" t="str">
        <f>VLOOKUP($A261,'RAW DATA'!$A$1:$AI$332,33,FALSE)</f>
        <v>x</v>
      </c>
      <c r="G261" s="3">
        <f>VLOOKUP($A261,'RAW DATA'!$A$1:$AI$332,34,FALSE)</f>
        <v>0</v>
      </c>
    </row>
    <row r="262" spans="1:7" x14ac:dyDescent="0.25">
      <c r="A262" s="2" t="s">
        <v>534</v>
      </c>
      <c r="B262" s="3" t="str">
        <f>VLOOKUP($A262,'RAW DATA'!$A$1:$AI$332,2,FALSE)</f>
        <v>SDL-23541</v>
      </c>
      <c r="C262" s="3">
        <f>VLOOKUP($A262,'RAW DATA'!$A$1:$AI$332,5,FALSE)</f>
        <v>0</v>
      </c>
      <c r="D262" s="3">
        <f>VLOOKUP($A262,'RAW DATA'!$A$1:$AI$332,6,FALSE)</f>
        <v>0</v>
      </c>
      <c r="E262" s="3">
        <f>VLOOKUP($A262,'RAW DATA'!$A$1:$AI$332,32,FALSE)</f>
        <v>2012</v>
      </c>
      <c r="F262" s="3" t="str">
        <f>VLOOKUP($A262,'RAW DATA'!$A$1:$AI$332,33,FALSE)</f>
        <v>x</v>
      </c>
      <c r="G262" s="3">
        <f>VLOOKUP($A262,'RAW DATA'!$A$1:$AI$332,34,FALSE)</f>
        <v>0</v>
      </c>
    </row>
    <row r="263" spans="1:7" x14ac:dyDescent="0.25">
      <c r="A263" s="2" t="s">
        <v>566</v>
      </c>
      <c r="B263" s="3" t="str">
        <f>VLOOKUP($A263,'RAW DATA'!$A$1:$AI$332,2,FALSE)</f>
        <v>SDL-23543</v>
      </c>
      <c r="C263" s="3" t="str">
        <f>VLOOKUP($A263,'RAW DATA'!$A$1:$AI$332,5,FALSE)</f>
        <v>Lithium Iron Phosphate</v>
      </c>
      <c r="D263" s="3" t="str">
        <f>VLOOKUP($A263,'RAW DATA'!$A$1:$AI$332,6,FALSE)</f>
        <v>LFP</v>
      </c>
      <c r="E263" s="3">
        <f>VLOOKUP($A263,'RAW DATA'!$A$1:$AI$332,32,FALSE)</f>
        <v>0</v>
      </c>
      <c r="F263" s="3" t="str">
        <f>VLOOKUP($A263,'RAW DATA'!$A$1:$AI$332,33,FALSE)</f>
        <v>x</v>
      </c>
      <c r="G263" s="3">
        <f>VLOOKUP($A263,'RAW DATA'!$A$1:$AI$332,34,FALSE)</f>
        <v>0</v>
      </c>
    </row>
    <row r="264" spans="1:7" x14ac:dyDescent="0.25">
      <c r="A264" s="2" t="s">
        <v>568</v>
      </c>
      <c r="B264" s="3" t="str">
        <f>VLOOKUP($A264,'RAW DATA'!$A$1:$AI$332,2,FALSE)</f>
        <v>SDL-23544</v>
      </c>
      <c r="C264" s="3" t="str">
        <f>VLOOKUP($A264,'RAW DATA'!$A$1:$AI$332,5,FALSE)</f>
        <v>Lithium Iron Phosphate</v>
      </c>
      <c r="D264" s="3" t="str">
        <f>VLOOKUP($A264,'RAW DATA'!$A$1:$AI$332,6,FALSE)</f>
        <v>LFP</v>
      </c>
      <c r="E264" s="3">
        <f>VLOOKUP($A264,'RAW DATA'!$A$1:$AI$332,32,FALSE)</f>
        <v>0</v>
      </c>
      <c r="F264" s="3" t="str">
        <f>VLOOKUP($A264,'RAW DATA'!$A$1:$AI$332,33,FALSE)</f>
        <v>x</v>
      </c>
      <c r="G264" s="3">
        <f>VLOOKUP($A264,'RAW DATA'!$A$1:$AI$332,34,FALSE)</f>
        <v>0</v>
      </c>
    </row>
    <row r="265" spans="1:7" x14ac:dyDescent="0.25">
      <c r="A265" s="2" t="s">
        <v>570</v>
      </c>
      <c r="B265" s="3" t="str">
        <f>VLOOKUP($A265,'RAW DATA'!$A$1:$AI$332,2,FALSE)</f>
        <v>SDL-23547</v>
      </c>
      <c r="C265" s="3" t="str">
        <f>VLOOKUP($A265,'RAW DATA'!$A$1:$AI$332,5,FALSE)</f>
        <v>Lithium Iron Phosphate</v>
      </c>
      <c r="D265" s="3" t="str">
        <f>VLOOKUP($A265,'RAW DATA'!$A$1:$AI$332,6,FALSE)</f>
        <v>LFP</v>
      </c>
      <c r="E265" s="3">
        <f>VLOOKUP($A265,'RAW DATA'!$A$1:$AI$332,32,FALSE)</f>
        <v>0</v>
      </c>
      <c r="F265" s="3" t="str">
        <f>VLOOKUP($A265,'RAW DATA'!$A$1:$AI$332,33,FALSE)</f>
        <v>x</v>
      </c>
      <c r="G265" s="3">
        <f>VLOOKUP($A265,'RAW DATA'!$A$1:$AI$332,34,FALSE)</f>
        <v>0</v>
      </c>
    </row>
    <row r="266" spans="1:7" x14ac:dyDescent="0.25">
      <c r="A266" s="2" t="s">
        <v>661</v>
      </c>
      <c r="B266" s="3" t="str">
        <f>VLOOKUP($A266,'RAW DATA'!$A$1:$AI$332,2,FALSE)</f>
        <v>SDL-2494</v>
      </c>
      <c r="C266" s="3" t="str">
        <f>VLOOKUP($A266,'RAW DATA'!$A$1:$AI$332,5,FALSE)</f>
        <v>Nickel rich</v>
      </c>
      <c r="D266" s="3" t="str">
        <f>VLOOKUP($A266,'RAW DATA'!$A$1:$AI$332,6,FALSE)</f>
        <v>NMC, NCA, NMC/NCA</v>
      </c>
      <c r="E266" s="3">
        <f>VLOOKUP($A266,'RAW DATA'!$A$1:$AI$332,32,FALSE)</f>
        <v>2006</v>
      </c>
      <c r="F266" s="3" t="str">
        <f>VLOOKUP($A266,'RAW DATA'!$A$1:$AI$332,33,FALSE)</f>
        <v>x</v>
      </c>
      <c r="G266" s="3">
        <f>VLOOKUP($A266,'RAW DATA'!$A$1:$AI$332,34,FALSE)</f>
        <v>0</v>
      </c>
    </row>
    <row r="267" spans="1:7" x14ac:dyDescent="0.25">
      <c r="A267" s="2" t="s">
        <v>662</v>
      </c>
      <c r="B267" s="3" t="str">
        <f>VLOOKUP($A267,'RAW DATA'!$A$1:$AI$332,2,FALSE)</f>
        <v>SDL-2495</v>
      </c>
      <c r="C267" s="3" t="str">
        <f>VLOOKUP($A267,'RAW DATA'!$A$1:$AI$332,5,FALSE)</f>
        <v>Nickel rich</v>
      </c>
      <c r="D267" s="3" t="str">
        <f>VLOOKUP($A267,'RAW DATA'!$A$1:$AI$332,6,FALSE)</f>
        <v>NMC, NCA, NMC/NCA</v>
      </c>
      <c r="E267" s="3">
        <f>VLOOKUP($A267,'RAW DATA'!$A$1:$AI$332,32,FALSE)</f>
        <v>2006</v>
      </c>
      <c r="F267" s="3" t="str">
        <f>VLOOKUP($A267,'RAW DATA'!$A$1:$AI$332,33,FALSE)</f>
        <v>x</v>
      </c>
      <c r="G267" s="3">
        <f>VLOOKUP($A267,'RAW DATA'!$A$1:$AI$332,34,FALSE)</f>
        <v>0</v>
      </c>
    </row>
    <row r="268" spans="1:7" x14ac:dyDescent="0.25">
      <c r="A268" s="2" t="s">
        <v>663</v>
      </c>
      <c r="B268" s="3" t="str">
        <f>VLOOKUP($A268,'RAW DATA'!$A$1:$AI$332,2,FALSE)</f>
        <v>SDL-2496</v>
      </c>
      <c r="C268" s="3" t="str">
        <f>VLOOKUP($A268,'RAW DATA'!$A$1:$AI$332,5,FALSE)</f>
        <v>Nickel rich</v>
      </c>
      <c r="D268" s="3" t="str">
        <f>VLOOKUP($A268,'RAW DATA'!$A$1:$AI$332,6,FALSE)</f>
        <v>NMC, NCA, NMC/NCA</v>
      </c>
      <c r="E268" s="3">
        <f>VLOOKUP($A268,'RAW DATA'!$A$1:$AI$332,32,FALSE)</f>
        <v>2006</v>
      </c>
      <c r="F268" s="3" t="str">
        <f>VLOOKUP($A268,'RAW DATA'!$A$1:$AI$332,33,FALSE)</f>
        <v>x</v>
      </c>
      <c r="G268" s="3">
        <f>VLOOKUP($A268,'RAW DATA'!$A$1:$AI$332,34,FALSE)</f>
        <v>0</v>
      </c>
    </row>
    <row r="269" spans="1:7" x14ac:dyDescent="0.25">
      <c r="A269" s="2" t="s">
        <v>664</v>
      </c>
      <c r="B269" s="3" t="str">
        <f>VLOOKUP($A269,'RAW DATA'!$A$1:$AI$332,2,FALSE)</f>
        <v>SDL-2500</v>
      </c>
      <c r="C269" s="3" t="str">
        <f>VLOOKUP($A269,'RAW DATA'!$A$1:$AI$332,5,FALSE)</f>
        <v>Nickel rich</v>
      </c>
      <c r="D269" s="3" t="str">
        <f>VLOOKUP($A269,'RAW DATA'!$A$1:$AI$332,6,FALSE)</f>
        <v>NMC, NCA, NMC/NCA</v>
      </c>
      <c r="E269" s="3">
        <f>VLOOKUP($A269,'RAW DATA'!$A$1:$AI$332,32,FALSE)</f>
        <v>2007</v>
      </c>
      <c r="F269" s="3" t="str">
        <f>VLOOKUP($A269,'RAW DATA'!$A$1:$AI$332,33,FALSE)</f>
        <v>x</v>
      </c>
      <c r="G269" s="3">
        <f>VLOOKUP($A269,'RAW DATA'!$A$1:$AI$332,34,FALSE)</f>
        <v>0</v>
      </c>
    </row>
    <row r="270" spans="1:7" x14ac:dyDescent="0.25">
      <c r="A270" s="2" t="s">
        <v>665</v>
      </c>
      <c r="B270" s="3" t="str">
        <f>VLOOKUP($A270,'RAW DATA'!$A$1:$AI$332,2,FALSE)</f>
        <v>SDL-2502</v>
      </c>
      <c r="C270" s="3" t="str">
        <f>VLOOKUP($A270,'RAW DATA'!$A$1:$AI$332,5,FALSE)</f>
        <v>Nickel rich</v>
      </c>
      <c r="D270" s="3" t="str">
        <f>VLOOKUP($A270,'RAW DATA'!$A$1:$AI$332,6,FALSE)</f>
        <v>NMC, NCA, NMC/NCA</v>
      </c>
      <c r="E270" s="3">
        <f>VLOOKUP($A270,'RAW DATA'!$A$1:$AI$332,32,FALSE)</f>
        <v>2005</v>
      </c>
      <c r="F270" s="3" t="str">
        <f>VLOOKUP($A270,'RAW DATA'!$A$1:$AI$332,33,FALSE)</f>
        <v>x</v>
      </c>
      <c r="G270" s="3">
        <f>VLOOKUP($A270,'RAW DATA'!$A$1:$AI$332,34,FALSE)</f>
        <v>0</v>
      </c>
    </row>
    <row r="271" spans="1:7" x14ac:dyDescent="0.25">
      <c r="A271" s="2" t="s">
        <v>666</v>
      </c>
      <c r="B271" s="3" t="str">
        <f>VLOOKUP($A271,'RAW DATA'!$A$1:$AI$332,2,FALSE)</f>
        <v>SDL-2503</v>
      </c>
      <c r="C271" s="3" t="str">
        <f>VLOOKUP($A271,'RAW DATA'!$A$1:$AI$332,5,FALSE)</f>
        <v>Nickel rich</v>
      </c>
      <c r="D271" s="3" t="str">
        <f>VLOOKUP($A271,'RAW DATA'!$A$1:$AI$332,6,FALSE)</f>
        <v>NMC, NCA, NMC/NCA</v>
      </c>
      <c r="E271" s="3">
        <f>VLOOKUP($A271,'RAW DATA'!$A$1:$AI$332,32,FALSE)</f>
        <v>2005</v>
      </c>
      <c r="F271" s="3" t="str">
        <f>VLOOKUP($A271,'RAW DATA'!$A$1:$AI$332,33,FALSE)</f>
        <v>x</v>
      </c>
      <c r="G271" s="3">
        <f>VLOOKUP($A271,'RAW DATA'!$A$1:$AI$332,34,FALSE)</f>
        <v>0</v>
      </c>
    </row>
    <row r="272" spans="1:7" x14ac:dyDescent="0.25">
      <c r="A272" s="2" t="s">
        <v>667</v>
      </c>
      <c r="B272" s="3" t="str">
        <f>VLOOKUP($A272,'RAW DATA'!$A$1:$AI$332,2,FALSE)</f>
        <v>SDL-2504</v>
      </c>
      <c r="C272" s="3" t="str">
        <f>VLOOKUP($A272,'RAW DATA'!$A$1:$AI$332,5,FALSE)</f>
        <v>Nickel rich</v>
      </c>
      <c r="D272" s="3" t="str">
        <f>VLOOKUP($A272,'RAW DATA'!$A$1:$AI$332,6,FALSE)</f>
        <v>NMC, NCA, NMC/NCA</v>
      </c>
      <c r="E272" s="3">
        <f>VLOOKUP($A272,'RAW DATA'!$A$1:$AI$332,32,FALSE)</f>
        <v>2005</v>
      </c>
      <c r="F272" s="3" t="str">
        <f>VLOOKUP($A272,'RAW DATA'!$A$1:$AI$332,33,FALSE)</f>
        <v>x</v>
      </c>
      <c r="G272" s="3">
        <f>VLOOKUP($A272,'RAW DATA'!$A$1:$AI$332,34,FALSE)</f>
        <v>0</v>
      </c>
    </row>
    <row r="273" spans="1:7" x14ac:dyDescent="0.25">
      <c r="A273" s="2" t="s">
        <v>668</v>
      </c>
      <c r="B273" s="3" t="str">
        <f>VLOOKUP($A273,'RAW DATA'!$A$1:$AI$332,2,FALSE)</f>
        <v>SDL-2505</v>
      </c>
      <c r="C273" s="3" t="str">
        <f>VLOOKUP($A273,'RAW DATA'!$A$1:$AI$332,5,FALSE)</f>
        <v>Nickel rich</v>
      </c>
      <c r="D273" s="3" t="str">
        <f>VLOOKUP($A273,'RAW DATA'!$A$1:$AI$332,6,FALSE)</f>
        <v>NMC, NCA, NMC/NCA</v>
      </c>
      <c r="E273" s="3">
        <f>VLOOKUP($A273,'RAW DATA'!$A$1:$AI$332,32,FALSE)</f>
        <v>2005</v>
      </c>
      <c r="F273" s="3" t="str">
        <f>VLOOKUP($A273,'RAW DATA'!$A$1:$AI$332,33,FALSE)</f>
        <v>x</v>
      </c>
      <c r="G273" s="3">
        <f>VLOOKUP($A273,'RAW DATA'!$A$1:$AI$332,34,FALSE)</f>
        <v>0</v>
      </c>
    </row>
    <row r="274" spans="1:7" x14ac:dyDescent="0.25">
      <c r="A274" s="2" t="s">
        <v>669</v>
      </c>
      <c r="B274" s="3" t="str">
        <f>VLOOKUP($A274,'RAW DATA'!$A$1:$AI$332,2,FALSE)</f>
        <v>SDL-2506</v>
      </c>
      <c r="C274" s="3" t="str">
        <f>VLOOKUP($A274,'RAW DATA'!$A$1:$AI$332,5,FALSE)</f>
        <v>Nickel rich</v>
      </c>
      <c r="D274" s="3" t="str">
        <f>VLOOKUP($A274,'RAW DATA'!$A$1:$AI$332,6,FALSE)</f>
        <v>NMC, NCA, NMC/NCA</v>
      </c>
      <c r="E274" s="3">
        <f>VLOOKUP($A274,'RAW DATA'!$A$1:$AI$332,32,FALSE)</f>
        <v>2005</v>
      </c>
      <c r="F274" s="3" t="str">
        <f>VLOOKUP($A274,'RAW DATA'!$A$1:$AI$332,33,FALSE)</f>
        <v>x</v>
      </c>
      <c r="G274" s="3">
        <f>VLOOKUP($A274,'RAW DATA'!$A$1:$AI$332,34,FALSE)</f>
        <v>0</v>
      </c>
    </row>
    <row r="275" spans="1:7" x14ac:dyDescent="0.25">
      <c r="A275" s="2" t="s">
        <v>670</v>
      </c>
      <c r="B275" s="3" t="str">
        <f>VLOOKUP($A275,'RAW DATA'!$A$1:$AI$332,2,FALSE)</f>
        <v>SDL-2507</v>
      </c>
      <c r="C275" s="3" t="str">
        <f>VLOOKUP($A275,'RAW DATA'!$A$1:$AI$332,5,FALSE)</f>
        <v>Nickel rich</v>
      </c>
      <c r="D275" s="3" t="str">
        <f>VLOOKUP($A275,'RAW DATA'!$A$1:$AI$332,6,FALSE)</f>
        <v>NMC, NCA, NMC/NCA</v>
      </c>
      <c r="E275" s="3">
        <f>VLOOKUP($A275,'RAW DATA'!$A$1:$AI$332,32,FALSE)</f>
        <v>2005</v>
      </c>
      <c r="F275" s="3" t="str">
        <f>VLOOKUP($A275,'RAW DATA'!$A$1:$AI$332,33,FALSE)</f>
        <v>x</v>
      </c>
      <c r="G275" s="3">
        <f>VLOOKUP($A275,'RAW DATA'!$A$1:$AI$332,34,FALSE)</f>
        <v>0</v>
      </c>
    </row>
    <row r="276" spans="1:7" x14ac:dyDescent="0.25">
      <c r="A276" s="2" t="s">
        <v>671</v>
      </c>
      <c r="B276" s="3" t="str">
        <f>VLOOKUP($A276,'RAW DATA'!$A$1:$AI$332,2,FALSE)</f>
        <v>SDL-2508</v>
      </c>
      <c r="C276" s="3" t="str">
        <f>VLOOKUP($A276,'RAW DATA'!$A$1:$AI$332,5,FALSE)</f>
        <v>Nickel rich</v>
      </c>
      <c r="D276" s="3" t="str">
        <f>VLOOKUP($A276,'RAW DATA'!$A$1:$AI$332,6,FALSE)</f>
        <v>NMC, NCA, NMC/NCA</v>
      </c>
      <c r="E276" s="3">
        <f>VLOOKUP($A276,'RAW DATA'!$A$1:$AI$332,32,FALSE)</f>
        <v>2005</v>
      </c>
      <c r="F276" s="3" t="str">
        <f>VLOOKUP($A276,'RAW DATA'!$A$1:$AI$332,33,FALSE)</f>
        <v>x</v>
      </c>
      <c r="G276" s="3">
        <f>VLOOKUP($A276,'RAW DATA'!$A$1:$AI$332,34,FALSE)</f>
        <v>0</v>
      </c>
    </row>
    <row r="277" spans="1:7" x14ac:dyDescent="0.25">
      <c r="A277" s="2" t="s">
        <v>646</v>
      </c>
      <c r="B277" s="3" t="str">
        <f>VLOOKUP($A277,'RAW DATA'!$A$1:$AI$332,2,FALSE)</f>
        <v>SDL-2524</v>
      </c>
      <c r="C277" s="3" t="str">
        <f>VLOOKUP($A277,'RAW DATA'!$A$1:$AI$332,5,FALSE)</f>
        <v>Nickel rich</v>
      </c>
      <c r="D277" s="3" t="str">
        <f>VLOOKUP($A277,'RAW DATA'!$A$1:$AI$332,6,FALSE)</f>
        <v>LNCAO</v>
      </c>
      <c r="E277" s="3">
        <f>VLOOKUP($A277,'RAW DATA'!$A$1:$AI$332,32,FALSE)</f>
        <v>0</v>
      </c>
      <c r="F277" s="3" t="str">
        <f>VLOOKUP($A277,'RAW DATA'!$A$1:$AI$332,33,FALSE)</f>
        <v>x</v>
      </c>
      <c r="G277" s="3">
        <f>VLOOKUP($A277,'RAW DATA'!$A$1:$AI$332,34,FALSE)</f>
        <v>0</v>
      </c>
    </row>
    <row r="278" spans="1:7" x14ac:dyDescent="0.25">
      <c r="A278" s="20" t="s">
        <v>564</v>
      </c>
      <c r="B278" s="3" t="str">
        <f>VLOOKUP($A278,'RAW DATA'!$A$1:$AI$332,2,FALSE)</f>
        <v>SDL-25474</v>
      </c>
      <c r="C278" s="3" t="str">
        <f>VLOOKUP($A278,'RAW DATA'!$A$1:$AI$332,5,FALSE)</f>
        <v>Lithium Iron Phosphate</v>
      </c>
      <c r="D278" s="3" t="str">
        <f>VLOOKUP($A278,'RAW DATA'!$A$1:$AI$332,6,FALSE)</f>
        <v>LFP</v>
      </c>
      <c r="E278" s="3">
        <f>VLOOKUP($A278,'RAW DATA'!$A$1:$AI$332,32,FALSE)</f>
        <v>2012</v>
      </c>
      <c r="F278" s="3" t="str">
        <f>VLOOKUP($A278,'RAW DATA'!$A$1:$AI$332,33,FALSE)</f>
        <v>x</v>
      </c>
      <c r="G278" s="3">
        <f>VLOOKUP($A278,'RAW DATA'!$A$1:$AI$332,34,FALSE)</f>
        <v>0</v>
      </c>
    </row>
    <row r="279" spans="1:7" x14ac:dyDescent="0.25">
      <c r="A279" s="2" t="s">
        <v>625</v>
      </c>
      <c r="B279" s="3" t="str">
        <f>VLOOKUP($A279,'RAW DATA'!$A$1:$AI$332,2,FALSE)</f>
        <v>SDL-25565</v>
      </c>
      <c r="C279" s="3" t="str">
        <f>VLOOKUP($A279,'RAW DATA'!$A$1:$AI$332,5,FALSE)</f>
        <v>Nickel rich</v>
      </c>
      <c r="D279" s="3" t="str">
        <f>VLOOKUP($A279,'RAW DATA'!$A$1:$AI$332,6,FALSE)</f>
        <v>NMC</v>
      </c>
      <c r="E279" s="3">
        <f>VLOOKUP($A279,'RAW DATA'!$A$1:$AI$332,32,FALSE)</f>
        <v>2014</v>
      </c>
      <c r="F279" s="3" t="str">
        <f>VLOOKUP($A279,'RAW DATA'!$A$1:$AI$332,33,FALSE)</f>
        <v>x</v>
      </c>
      <c r="G279" s="3">
        <f>VLOOKUP($A279,'RAW DATA'!$A$1:$AI$332,34,FALSE)</f>
        <v>0</v>
      </c>
    </row>
    <row r="280" spans="1:7" x14ac:dyDescent="0.25">
      <c r="A280" s="2" t="s">
        <v>672</v>
      </c>
      <c r="B280" s="3" t="str">
        <f>VLOOKUP($A280,'RAW DATA'!$A$1:$AI$332,2,FALSE)</f>
        <v>SDL-25566</v>
      </c>
      <c r="C280" s="3" t="str">
        <f>VLOOKUP($A280,'RAW DATA'!$A$1:$AI$332,5,FALSE)</f>
        <v>Nickel rich</v>
      </c>
      <c r="D280" s="3" t="str">
        <f>VLOOKUP($A280,'RAW DATA'!$A$1:$AI$332,6,FALSE)</f>
        <v>NMC, NCA, NMC/NCA</v>
      </c>
      <c r="E280" s="3">
        <f>VLOOKUP($A280,'RAW DATA'!$A$1:$AI$332,32,FALSE)</f>
        <v>2019</v>
      </c>
      <c r="F280" s="3" t="str">
        <f>VLOOKUP($A280,'RAW DATA'!$A$1:$AI$332,33,FALSE)</f>
        <v>x</v>
      </c>
      <c r="G280" s="3">
        <f>VLOOKUP($A280,'RAW DATA'!$A$1:$AI$332,34,FALSE)</f>
        <v>0</v>
      </c>
    </row>
    <row r="281" spans="1:7" x14ac:dyDescent="0.25">
      <c r="A281" s="2" t="s">
        <v>673</v>
      </c>
      <c r="B281" s="3" t="str">
        <f>VLOOKUP($A281,'RAW DATA'!$A$1:$AI$332,2,FALSE)</f>
        <v>SDL-25567</v>
      </c>
      <c r="C281" s="3" t="str">
        <f>VLOOKUP($A281,'RAW DATA'!$A$1:$AI$332,5,FALSE)</f>
        <v>Nickel rich</v>
      </c>
      <c r="D281" s="3" t="str">
        <f>VLOOKUP($A281,'RAW DATA'!$A$1:$AI$332,6,FALSE)</f>
        <v>NMC, NCA, NMC/NCA</v>
      </c>
      <c r="E281" s="3">
        <f>VLOOKUP($A281,'RAW DATA'!$A$1:$AI$332,32,FALSE)</f>
        <v>2019</v>
      </c>
      <c r="F281" s="3" t="str">
        <f>VLOOKUP($A281,'RAW DATA'!$A$1:$AI$332,33,FALSE)</f>
        <v>x</v>
      </c>
      <c r="G281" s="3">
        <f>VLOOKUP($A281,'RAW DATA'!$A$1:$AI$332,34,FALSE)</f>
        <v>0</v>
      </c>
    </row>
    <row r="282" spans="1:7" x14ac:dyDescent="0.25">
      <c r="A282" s="2" t="s">
        <v>492</v>
      </c>
      <c r="B282" s="3" t="str">
        <f>VLOOKUP($A282,'RAW DATA'!$A$1:$AI$332,2,FALSE)</f>
        <v>SDL-25591</v>
      </c>
      <c r="C282" s="3" t="str">
        <f>VLOOKUP($A282,'RAW DATA'!$A$1:$AI$332,5,FALSE)</f>
        <v>Nickel rich</v>
      </c>
      <c r="D282" s="3" t="str">
        <f>VLOOKUP($A282,'RAW DATA'!$A$1:$AI$332,6,FALSE)</f>
        <v>NCA</v>
      </c>
      <c r="E282" s="3">
        <f>VLOOKUP($A282,'RAW DATA'!$A$1:$AI$332,32,FALSE)</f>
        <v>2011</v>
      </c>
      <c r="F282" s="3" t="str">
        <f>VLOOKUP($A282,'RAW DATA'!$A$1:$AI$332,33,FALSE)</f>
        <v>x</v>
      </c>
      <c r="G282" s="3">
        <f>VLOOKUP($A282,'RAW DATA'!$A$1:$AI$332,34,FALSE)</f>
        <v>0</v>
      </c>
    </row>
    <row r="283" spans="1:7" x14ac:dyDescent="0.25">
      <c r="A283" s="2" t="s">
        <v>626</v>
      </c>
      <c r="B283" s="3" t="str">
        <f>VLOOKUP($A283,'RAW DATA'!$A$1:$AI$332,2,FALSE)</f>
        <v>SDL-25608</v>
      </c>
      <c r="C283" s="3" t="str">
        <f>VLOOKUP($A283,'RAW DATA'!$A$1:$AI$332,5,FALSE)</f>
        <v>Nickel rich</v>
      </c>
      <c r="D283" s="3" t="str">
        <f>VLOOKUP($A283,'RAW DATA'!$A$1:$AI$332,6,FALSE)</f>
        <v>NMC</v>
      </c>
      <c r="E283" s="3">
        <f>VLOOKUP($A283,'RAW DATA'!$A$1:$AI$332,32,FALSE)</f>
        <v>2015</v>
      </c>
      <c r="F283" s="3" t="str">
        <f>VLOOKUP($A283,'RAW DATA'!$A$1:$AI$332,33,FALSE)</f>
        <v>x</v>
      </c>
      <c r="G283" s="3">
        <f>VLOOKUP($A283,'RAW DATA'!$A$1:$AI$332,34,FALSE)</f>
        <v>0</v>
      </c>
    </row>
    <row r="284" spans="1:7" x14ac:dyDescent="0.25">
      <c r="A284" s="2" t="s">
        <v>719</v>
      </c>
      <c r="B284" s="3" t="str">
        <f>VLOOKUP($A284,'RAW DATA'!$A$1:$AI$332,2,FALSE)</f>
        <v>SDL-25621</v>
      </c>
      <c r="C284" s="3" t="str">
        <f>VLOOKUP($A284,'RAW DATA'!$A$1:$AI$332,5,FALSE)</f>
        <v>Nickel rich</v>
      </c>
      <c r="D284" s="3" t="str">
        <f>VLOOKUP($A284,'RAW DATA'!$A$1:$AI$332,6,FALSE)</f>
        <v>NMC</v>
      </c>
      <c r="E284" s="3">
        <f>VLOOKUP($A284,'RAW DATA'!$A$1:$AI$332,32,FALSE)</f>
        <v>2015</v>
      </c>
      <c r="F284" s="3" t="str">
        <f>VLOOKUP($A284,'RAW DATA'!$A$1:$AI$332,33,FALSE)</f>
        <v>x</v>
      </c>
      <c r="G284" s="3">
        <f>VLOOKUP($A284,'RAW DATA'!$A$1:$AI$332,34,FALSE)</f>
        <v>0</v>
      </c>
    </row>
    <row r="285" spans="1:7" x14ac:dyDescent="0.25">
      <c r="A285" s="2" t="s">
        <v>720</v>
      </c>
      <c r="B285" s="3" t="str">
        <f>VLOOKUP($A285,'RAW DATA'!$A$1:$AI$332,2,FALSE)</f>
        <v>SDL-25622</v>
      </c>
      <c r="C285" s="3" t="str">
        <f>VLOOKUP($A285,'RAW DATA'!$A$1:$AI$332,5,FALSE)</f>
        <v>Nickel rich</v>
      </c>
      <c r="D285" s="3" t="str">
        <f>VLOOKUP($A285,'RAW DATA'!$A$1:$AI$332,6,FALSE)</f>
        <v>NMC</v>
      </c>
      <c r="E285" s="3">
        <f>VLOOKUP($A285,'RAW DATA'!$A$1:$AI$332,32,FALSE)</f>
        <v>2015</v>
      </c>
      <c r="F285" s="3" t="str">
        <f>VLOOKUP($A285,'RAW DATA'!$A$1:$AI$332,33,FALSE)</f>
        <v>x</v>
      </c>
      <c r="G285" s="3">
        <f>VLOOKUP($A285,'RAW DATA'!$A$1:$AI$332,34,FALSE)</f>
        <v>0</v>
      </c>
    </row>
    <row r="286" spans="1:7" x14ac:dyDescent="0.25">
      <c r="A286" s="2" t="s">
        <v>699</v>
      </c>
      <c r="B286" s="3" t="str">
        <f>VLOOKUP($A286,'RAW DATA'!$A$1:$AI$332,2,FALSE)</f>
        <v>SDL-26864</v>
      </c>
      <c r="C286" s="3" t="str">
        <f>VLOOKUP($A286,'RAW DATA'!$A$1:$AI$332,5,FALSE)</f>
        <v>Nickel rich</v>
      </c>
      <c r="D286" s="3" t="str">
        <f>VLOOKUP($A286,'RAW DATA'!$A$1:$AI$332,6,FALSE)</f>
        <v>NCA</v>
      </c>
      <c r="E286" s="3">
        <f>VLOOKUP($A286,'RAW DATA'!$A$1:$AI$332,32,FALSE)</f>
        <v>2017</v>
      </c>
      <c r="F286" s="3" t="str">
        <f>VLOOKUP($A286,'RAW DATA'!$A$1:$AI$332,33,FALSE)</f>
        <v>x</v>
      </c>
      <c r="G286" s="3">
        <f>VLOOKUP($A286,'RAW DATA'!$A$1:$AI$332,34,FALSE)</f>
        <v>0</v>
      </c>
    </row>
    <row r="287" spans="1:7" x14ac:dyDescent="0.25">
      <c r="A287" s="2" t="s">
        <v>700</v>
      </c>
      <c r="B287" s="3" t="str">
        <f>VLOOKUP($A287,'RAW DATA'!$A$1:$AI$332,2,FALSE)</f>
        <v>SDL-26865</v>
      </c>
      <c r="C287" s="3" t="str">
        <f>VLOOKUP($A287,'RAW DATA'!$A$1:$AI$332,5,FALSE)</f>
        <v>Nickel rich</v>
      </c>
      <c r="D287" s="3" t="str">
        <f>VLOOKUP($A287,'RAW DATA'!$A$1:$AI$332,6,FALSE)</f>
        <v>NCA</v>
      </c>
      <c r="E287" s="3">
        <f>VLOOKUP($A287,'RAW DATA'!$A$1:$AI$332,32,FALSE)</f>
        <v>2019</v>
      </c>
      <c r="F287" s="3" t="str">
        <f>VLOOKUP($A287,'RAW DATA'!$A$1:$AI$332,33,FALSE)</f>
        <v>x</v>
      </c>
      <c r="G287" s="3">
        <f>VLOOKUP($A287,'RAW DATA'!$A$1:$AI$332,34,FALSE)</f>
        <v>0</v>
      </c>
    </row>
    <row r="288" spans="1:7" x14ac:dyDescent="0.25">
      <c r="A288" s="2" t="s">
        <v>448</v>
      </c>
      <c r="B288" s="3" t="str">
        <f>VLOOKUP($A288,'RAW DATA'!$A$1:$AI$332,2,FALSE)</f>
        <v>SDL-26872</v>
      </c>
      <c r="C288" s="3" t="str">
        <f>VLOOKUP($A288,'RAW DATA'!$A$1:$AI$332,5,FALSE)</f>
        <v>Lithium Cobalt Oxide</v>
      </c>
      <c r="D288" s="3" t="str">
        <f>VLOOKUP($A288,'RAW DATA'!$A$1:$AI$332,6,FALSE)</f>
        <v>LCO - Silicon Nanowire</v>
      </c>
      <c r="E288" s="3">
        <f>VLOOKUP($A288,'RAW DATA'!$A$1:$AI$332,32,FALSE)</f>
        <v>2018</v>
      </c>
      <c r="F288" s="3" t="str">
        <f>VLOOKUP($A288,'RAW DATA'!$A$1:$AI$332,33,FALSE)</f>
        <v>x</v>
      </c>
      <c r="G288" s="3">
        <f>VLOOKUP($A288,'RAW DATA'!$A$1:$AI$332,34,FALSE)</f>
        <v>0</v>
      </c>
    </row>
    <row r="289" spans="1:7" x14ac:dyDescent="0.25">
      <c r="A289" s="2" t="s">
        <v>449</v>
      </c>
      <c r="B289" s="3" t="str">
        <f>VLOOKUP($A289,'RAW DATA'!$A$1:$AI$332,2,FALSE)</f>
        <v>SDL-26901</v>
      </c>
      <c r="C289" s="3" t="str">
        <f>VLOOKUP($A289,'RAW DATA'!$A$1:$AI$332,5,FALSE)</f>
        <v>Nickel rich</v>
      </c>
      <c r="D289" s="3" t="str">
        <f>VLOOKUP($A289,'RAW DATA'!$A$1:$AI$332,6,FALSE)</f>
        <v>NMC, NCA, NMC/NCA</v>
      </c>
      <c r="E289" s="3">
        <f>VLOOKUP($A289,'RAW DATA'!$A$1:$AI$332,32,FALSE)</f>
        <v>2016</v>
      </c>
      <c r="F289" s="3" t="str">
        <f>VLOOKUP($A289,'RAW DATA'!$A$1:$AI$332,33,FALSE)</f>
        <v>x</v>
      </c>
      <c r="G289" s="3">
        <f>VLOOKUP($A289,'RAW DATA'!$A$1:$AI$332,34,FALSE)</f>
        <v>0</v>
      </c>
    </row>
    <row r="290" spans="1:7" x14ac:dyDescent="0.25">
      <c r="A290" s="2" t="s">
        <v>565</v>
      </c>
      <c r="B290" s="3" t="str">
        <f>VLOOKUP($A290,'RAW DATA'!$A$1:$AI$332,2,FALSE)</f>
        <v>SDL-26910</v>
      </c>
      <c r="C290" s="3">
        <f>VLOOKUP($A290,'RAW DATA'!$A$1:$AI$332,5,FALSE)</f>
        <v>0</v>
      </c>
      <c r="D290" s="3">
        <f>VLOOKUP($A290,'RAW DATA'!$A$1:$AI$332,6,FALSE)</f>
        <v>0</v>
      </c>
      <c r="E290" s="3">
        <f>VLOOKUP($A290,'RAW DATA'!$A$1:$AI$332,32,FALSE)</f>
        <v>0</v>
      </c>
      <c r="F290" s="3" t="str">
        <f>VLOOKUP($A290,'RAW DATA'!$A$1:$AI$332,33,FALSE)</f>
        <v>x</v>
      </c>
      <c r="G290" s="3">
        <f>VLOOKUP($A290,'RAW DATA'!$A$1:$AI$332,34,FALSE)</f>
        <v>0</v>
      </c>
    </row>
    <row r="291" spans="1:7" x14ac:dyDescent="0.25">
      <c r="A291" s="2" t="s">
        <v>462</v>
      </c>
      <c r="B291" s="3" t="str">
        <f>VLOOKUP($A291,'RAW DATA'!$A$1:$AI$332,2,FALSE)</f>
        <v>SDL-26913</v>
      </c>
      <c r="C291" s="3" t="str">
        <f>VLOOKUP($A291,'RAW DATA'!$A$1:$AI$332,5,FALSE)</f>
        <v>Nickel rich</v>
      </c>
      <c r="D291" s="3" t="str">
        <f>VLOOKUP($A291,'RAW DATA'!$A$1:$AI$332,6,FALSE)</f>
        <v>NCA</v>
      </c>
      <c r="E291" s="3">
        <f>VLOOKUP($A291,'RAW DATA'!$A$1:$AI$332,32,FALSE)</f>
        <v>0</v>
      </c>
      <c r="F291" s="3" t="str">
        <f>VLOOKUP($A291,'RAW DATA'!$A$1:$AI$332,33,FALSE)</f>
        <v>x</v>
      </c>
      <c r="G291" s="3">
        <f>VLOOKUP($A291,'RAW DATA'!$A$1:$AI$332,34,FALSE)</f>
        <v>0</v>
      </c>
    </row>
    <row r="292" spans="1:7" x14ac:dyDescent="0.25">
      <c r="A292" s="2" t="s">
        <v>463</v>
      </c>
      <c r="B292" s="3" t="str">
        <f>VLOOKUP($A292,'RAW DATA'!$A$1:$AI$332,2,FALSE)</f>
        <v>SDL-26914</v>
      </c>
      <c r="C292" s="3" t="str">
        <f>VLOOKUP($A292,'RAW DATA'!$A$1:$AI$332,5,FALSE)</f>
        <v>Nickel rich</v>
      </c>
      <c r="D292" s="3" t="str">
        <f>VLOOKUP($A292,'RAW DATA'!$A$1:$AI$332,6,FALSE)</f>
        <v>NCA</v>
      </c>
      <c r="E292" s="3">
        <f>VLOOKUP($A292,'RAW DATA'!$A$1:$AI$332,32,FALSE)</f>
        <v>0</v>
      </c>
      <c r="F292" s="3" t="str">
        <f>VLOOKUP($A292,'RAW DATA'!$A$1:$AI$332,33,FALSE)</f>
        <v>x</v>
      </c>
      <c r="G292" s="3">
        <f>VLOOKUP($A292,'RAW DATA'!$A$1:$AI$332,34,FALSE)</f>
        <v>0</v>
      </c>
    </row>
    <row r="293" spans="1:7" x14ac:dyDescent="0.25">
      <c r="A293" s="2" t="s">
        <v>464</v>
      </c>
      <c r="B293" s="3" t="str">
        <f>VLOOKUP($A293,'RAW DATA'!$A$1:$AI$332,2,FALSE)</f>
        <v>SDL-26916</v>
      </c>
      <c r="C293" s="3" t="str">
        <f>VLOOKUP($A293,'RAW DATA'!$A$1:$AI$332,5,FALSE)</f>
        <v>Nickel rich</v>
      </c>
      <c r="D293" s="3" t="str">
        <f>VLOOKUP($A293,'RAW DATA'!$A$1:$AI$332,6,FALSE)</f>
        <v>NCA</v>
      </c>
      <c r="E293" s="3">
        <f>VLOOKUP($A293,'RAW DATA'!$A$1:$AI$332,32,FALSE)</f>
        <v>2017</v>
      </c>
      <c r="F293" s="3" t="str">
        <f>VLOOKUP($A293,'RAW DATA'!$A$1:$AI$332,33,FALSE)</f>
        <v>x</v>
      </c>
      <c r="G293" s="3">
        <f>VLOOKUP($A293,'RAW DATA'!$A$1:$AI$332,34,FALSE)</f>
        <v>0</v>
      </c>
    </row>
    <row r="294" spans="1:7" x14ac:dyDescent="0.25">
      <c r="A294" s="2" t="s">
        <v>465</v>
      </c>
      <c r="B294" s="3" t="str">
        <f>VLOOKUP($A294,'RAW DATA'!$A$1:$AI$332,2,FALSE)</f>
        <v>SDL-26917</v>
      </c>
      <c r="C294" s="3" t="str">
        <f>VLOOKUP($A294,'RAW DATA'!$A$1:$AI$332,5,FALSE)</f>
        <v>Nickel rich</v>
      </c>
      <c r="D294" s="3" t="str">
        <f>VLOOKUP($A294,'RAW DATA'!$A$1:$AI$332,6,FALSE)</f>
        <v>NCA</v>
      </c>
      <c r="E294" s="3">
        <f>VLOOKUP($A294,'RAW DATA'!$A$1:$AI$332,32,FALSE)</f>
        <v>2017</v>
      </c>
      <c r="F294" s="3" t="str">
        <f>VLOOKUP($A294,'RAW DATA'!$A$1:$AI$332,33,FALSE)</f>
        <v>x</v>
      </c>
      <c r="G294" s="3">
        <f>VLOOKUP($A294,'RAW DATA'!$A$1:$AI$332,34,FALSE)</f>
        <v>0</v>
      </c>
    </row>
    <row r="295" spans="1:7" x14ac:dyDescent="0.25">
      <c r="A295" s="2" t="s">
        <v>632</v>
      </c>
      <c r="B295" s="3" t="str">
        <f>VLOOKUP($A295,'RAW DATA'!$A$1:$AI$332,2,FALSE)</f>
        <v>SDL-26918</v>
      </c>
      <c r="C295" s="3" t="str">
        <f>VLOOKUP($A295,'RAW DATA'!$A$1:$AI$332,5,FALSE)</f>
        <v>Nickel rich</v>
      </c>
      <c r="D295" s="3" t="str">
        <f>VLOOKUP($A295,'RAW DATA'!$A$1:$AI$332,6,FALSE)</f>
        <v>NCA</v>
      </c>
      <c r="E295" s="3">
        <f>VLOOKUP($A295,'RAW DATA'!$A$1:$AI$332,32,FALSE)</f>
        <v>2021</v>
      </c>
      <c r="F295" s="3" t="str">
        <f>VLOOKUP($A295,'RAW DATA'!$A$1:$AI$332,33,FALSE)</f>
        <v>x</v>
      </c>
      <c r="G295" s="3">
        <f>VLOOKUP($A295,'RAW DATA'!$A$1:$AI$332,34,FALSE)</f>
        <v>0</v>
      </c>
    </row>
    <row r="296" spans="1:7" x14ac:dyDescent="0.25">
      <c r="A296" s="2" t="s">
        <v>479</v>
      </c>
      <c r="B296" s="3" t="str">
        <f>VLOOKUP($A296,'RAW DATA'!$A$1:$AI$332,2,FALSE)</f>
        <v>SDL-26925</v>
      </c>
      <c r="C296" s="3">
        <f>VLOOKUP($A296,'RAW DATA'!$A$1:$AI$332,5,FALSE)</f>
        <v>0</v>
      </c>
      <c r="D296" s="3" t="str">
        <f>VLOOKUP($A296,'RAW DATA'!$A$1:$AI$332,6,FALSE)</f>
        <v>NMC, NCA, NMC/NCA</v>
      </c>
      <c r="E296" s="3">
        <f>VLOOKUP($A296,'RAW DATA'!$A$1:$AI$332,32,FALSE)</f>
        <v>2018</v>
      </c>
      <c r="F296" s="3" t="str">
        <f>VLOOKUP($A296,'RAW DATA'!$A$1:$AI$332,33,FALSE)</f>
        <v>x</v>
      </c>
      <c r="G296" s="3">
        <f>VLOOKUP($A296,'RAW DATA'!$A$1:$AI$332,34,FALSE)</f>
        <v>0</v>
      </c>
    </row>
    <row r="297" spans="1:7" x14ac:dyDescent="0.25">
      <c r="A297" s="2" t="s">
        <v>713</v>
      </c>
      <c r="B297" s="3" t="str">
        <f>VLOOKUP($A297,'RAW DATA'!$A$1:$AI$332,2,FALSE)</f>
        <v>SDL-26944</v>
      </c>
      <c r="C297" s="3" t="str">
        <f>VLOOKUP($A297,'RAW DATA'!$A$1:$AI$332,5,FALSE)</f>
        <v>Lithium Titanate</v>
      </c>
      <c r="D297" s="3" t="str">
        <f>VLOOKUP($A297,'RAW DATA'!$A$1:$AI$332,6,FALSE)</f>
        <v>LTO</v>
      </c>
      <c r="E297" s="3">
        <f>VLOOKUP($A297,'RAW DATA'!$A$1:$AI$332,32,FALSE)</f>
        <v>2016</v>
      </c>
      <c r="F297" s="3" t="str">
        <f>VLOOKUP($A297,'RAW DATA'!$A$1:$AI$332,33,FALSE)</f>
        <v>x</v>
      </c>
      <c r="G297" s="3">
        <f>VLOOKUP($A297,'RAW DATA'!$A$1:$AI$332,34,FALSE)</f>
        <v>0</v>
      </c>
    </row>
    <row r="298" spans="1:7" x14ac:dyDescent="0.25">
      <c r="A298" s="2" t="s">
        <v>714</v>
      </c>
      <c r="B298" s="3" t="str">
        <f>VLOOKUP($A298,'RAW DATA'!$A$1:$AI$332,2,FALSE)</f>
        <v>SDL-26945</v>
      </c>
      <c r="C298" s="3" t="str">
        <f>VLOOKUP($A298,'RAW DATA'!$A$1:$AI$332,5,FALSE)</f>
        <v>Lithium Titanate</v>
      </c>
      <c r="D298" s="3" t="str">
        <f>VLOOKUP($A298,'RAW DATA'!$A$1:$AI$332,6,FALSE)</f>
        <v>LTO</v>
      </c>
      <c r="E298" s="3">
        <f>VLOOKUP($A298,'RAW DATA'!$A$1:$AI$332,32,FALSE)</f>
        <v>2016</v>
      </c>
      <c r="F298" s="3" t="str">
        <f>VLOOKUP($A298,'RAW DATA'!$A$1:$AI$332,33,FALSE)</f>
        <v>x</v>
      </c>
      <c r="G298" s="3">
        <f>VLOOKUP($A298,'RAW DATA'!$A$1:$AI$332,34,FALSE)</f>
        <v>0</v>
      </c>
    </row>
    <row r="299" spans="1:7" x14ac:dyDescent="0.25">
      <c r="A299" s="2" t="s">
        <v>677</v>
      </c>
      <c r="B299" s="3" t="str">
        <f>VLOOKUP($A299,'RAW DATA'!$A$1:$AI$332,2,FALSE)</f>
        <v>TUM-001</v>
      </c>
      <c r="C299" s="3" t="str">
        <f>VLOOKUP($A299,'RAW DATA'!$A$1:$AI$332,5,FALSE)</f>
        <v>Nickel rich</v>
      </c>
      <c r="D299" s="3" t="str">
        <f>VLOOKUP($A299,'RAW DATA'!$A$1:$AI$332,6,FALSE)</f>
        <v>NMC</v>
      </c>
      <c r="E299" s="3">
        <f>VLOOKUP($A299,'RAW DATA'!$A$1:$AI$332,32,FALSE)</f>
        <v>2015</v>
      </c>
      <c r="F299" s="3" t="str">
        <f>VLOOKUP($A299,'RAW DATA'!$A$1:$AI$332,33,FALSE)</f>
        <v>(x)</v>
      </c>
      <c r="G299" s="3">
        <f>VLOOKUP($A299,'RAW DATA'!$A$1:$AI$332,34,FALSE)</f>
        <v>0</v>
      </c>
    </row>
    <row r="300" spans="1:7" x14ac:dyDescent="0.25">
      <c r="A300" s="2" t="s">
        <v>602</v>
      </c>
      <c r="B300" s="3" t="str">
        <f>VLOOKUP($A300,'RAW DATA'!$A$1:$AI$332,2,FALSE)</f>
        <v>TUM-02</v>
      </c>
      <c r="C300" s="3" t="str">
        <f>VLOOKUP($A300,'RAW DATA'!$A$1:$AI$332,5,FALSE)</f>
        <v>Nickel rich</v>
      </c>
      <c r="D300" s="3" t="str">
        <f>VLOOKUP($A300,'RAW DATA'!$A$1:$AI$332,6,FALSE)</f>
        <v>NMC</v>
      </c>
      <c r="E300" s="3">
        <f>VLOOKUP($A300,'RAW DATA'!$A$1:$AI$332,32,FALSE)</f>
        <v>2020</v>
      </c>
      <c r="F300" s="3" t="str">
        <f>VLOOKUP($A300,'RAW DATA'!$A$1:$AI$332,33,FALSE)</f>
        <v>x</v>
      </c>
      <c r="G300" s="3">
        <f>VLOOKUP($A300,'RAW DATA'!$A$1:$AI$332,34,FALSE)</f>
        <v>0</v>
      </c>
    </row>
    <row r="301" spans="1:7" x14ac:dyDescent="0.25">
      <c r="A301" s="2" t="s">
        <v>603</v>
      </c>
      <c r="B301" s="3" t="str">
        <f>VLOOKUP($A301,'RAW DATA'!$A$1:$AI$332,2,FALSE)</f>
        <v>TUM-03</v>
      </c>
      <c r="C301" s="3" t="str">
        <f>VLOOKUP($A301,'RAW DATA'!$A$1:$AI$332,5,FALSE)</f>
        <v>Nickel rich</v>
      </c>
      <c r="D301" s="3" t="str">
        <f>VLOOKUP($A301,'RAW DATA'!$A$1:$AI$332,6,FALSE)</f>
        <v>NMC</v>
      </c>
      <c r="E301" s="3">
        <f>VLOOKUP($A301,'RAW DATA'!$A$1:$AI$332,32,FALSE)</f>
        <v>2020</v>
      </c>
      <c r="F301" s="3" t="str">
        <f>VLOOKUP($A301,'RAW DATA'!$A$1:$AI$332,33,FALSE)</f>
        <v>x</v>
      </c>
      <c r="G301" s="3">
        <f>VLOOKUP($A301,'RAW DATA'!$A$1:$AI$332,34,FALSE)</f>
        <v>0</v>
      </c>
    </row>
    <row r="302" spans="1:7" x14ac:dyDescent="0.25">
      <c r="A302" s="2" t="s">
        <v>681</v>
      </c>
      <c r="B302" s="3" t="str">
        <f>VLOOKUP($A302,'RAW DATA'!$A$1:$AI$332,2,FALSE)</f>
        <v>TUM-04</v>
      </c>
      <c r="C302" s="3" t="str">
        <f>VLOOKUP($A302,'RAW DATA'!$A$1:$AI$332,5,FALSE)</f>
        <v>Nickel rich</v>
      </c>
      <c r="D302" s="3" t="str">
        <f>VLOOKUP($A302,'RAW DATA'!$A$1:$AI$332,6,FALSE)</f>
        <v>NCA</v>
      </c>
      <c r="E302" s="3">
        <f>VLOOKUP($A302,'RAW DATA'!$A$1:$AI$332,32,FALSE)</f>
        <v>2017</v>
      </c>
      <c r="F302" s="3" t="str">
        <f>VLOOKUP($A302,'RAW DATA'!$A$1:$AI$332,33,FALSE)</f>
        <v>x</v>
      </c>
      <c r="G302" s="3">
        <f>VLOOKUP($A302,'RAW DATA'!$A$1:$AI$332,34,FALSE)</f>
        <v>0</v>
      </c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</sheetData>
  <mergeCells count="3">
    <mergeCell ref="K1:N1"/>
    <mergeCell ref="K28:N28"/>
    <mergeCell ref="K41:N4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3"/>
  <sheetViews>
    <sheetView workbookViewId="0">
      <selection activeCell="H15" sqref="H15"/>
    </sheetView>
  </sheetViews>
  <sheetFormatPr defaultColWidth="11.42578125" defaultRowHeight="15" x14ac:dyDescent="0.25"/>
  <cols>
    <col min="4" max="4" width="19.85546875" bestFit="1" customWidth="1"/>
    <col min="5" max="5" width="19" bestFit="1" customWidth="1"/>
    <col min="6" max="6" width="11.42578125" bestFit="1" customWidth="1"/>
    <col min="7" max="7" width="13.5703125" bestFit="1" customWidth="1"/>
    <col min="8" max="8" width="16.42578125" bestFit="1" customWidth="1"/>
    <col min="9" max="9" width="17.140625" bestFit="1" customWidth="1"/>
  </cols>
  <sheetData>
    <row r="1" spans="1:9" x14ac:dyDescent="0.25">
      <c r="A1" s="5" t="s">
        <v>0</v>
      </c>
      <c r="B1" s="18" t="s">
        <v>818</v>
      </c>
      <c r="C1" s="5" t="s">
        <v>5</v>
      </c>
      <c r="D1" s="11" t="s">
        <v>24</v>
      </c>
      <c r="E1" s="18" t="s">
        <v>25</v>
      </c>
      <c r="F1" s="18" t="s">
        <v>26</v>
      </c>
      <c r="G1" s="18" t="s">
        <v>27</v>
      </c>
      <c r="H1" s="36" t="s">
        <v>848</v>
      </c>
      <c r="I1" s="36" t="s">
        <v>849</v>
      </c>
    </row>
    <row r="2" spans="1:9" x14ac:dyDescent="0.25">
      <c r="A2" s="2" t="s">
        <v>585</v>
      </c>
      <c r="B2" s="3" t="str">
        <f>VLOOKUP($A2,'RAW DATA'!$A$1:$AI$332,2,FALSE)</f>
        <v>ISI-001</v>
      </c>
      <c r="C2" s="3" t="str">
        <f>VLOOKUP($A2,'RAW DATA'!$A$1:$AI$332,7,FALSE)</f>
        <v>Pouch</v>
      </c>
      <c r="D2" s="3">
        <f>VLOOKUP($A2,'RAW DATA'!$A$1:$AI$332,28,FALSE)</f>
        <v>275</v>
      </c>
      <c r="E2" s="3">
        <f>VLOOKUP($A2,'RAW DATA'!$A$1:$AI$332,29,FALSE)</f>
        <v>7.9</v>
      </c>
      <c r="F2" s="3">
        <f>VLOOKUP($A2,'RAW DATA'!$A$1:$AI$332,30,FALSE)</f>
        <v>99</v>
      </c>
      <c r="G2" s="3">
        <f>VLOOKUP($A2,'RAW DATA'!$A$1:$AI$332,31,FALSE)</f>
        <v>0</v>
      </c>
      <c r="H2">
        <f t="shared" ref="H2:H65" si="0">MAX(F2,D2)</f>
        <v>275</v>
      </c>
      <c r="I2">
        <f t="shared" ref="I2:I65" si="1">MIN(F2,D2)</f>
        <v>99</v>
      </c>
    </row>
    <row r="3" spans="1:9" x14ac:dyDescent="0.25">
      <c r="A3" s="2" t="s">
        <v>594</v>
      </c>
      <c r="B3" s="3" t="str">
        <f>VLOOKUP($A3,'RAW DATA'!$A$1:$AI$332,2,FALSE)</f>
        <v>ISI-002</v>
      </c>
      <c r="C3" s="3" t="str">
        <f>VLOOKUP($A3,'RAW DATA'!$A$1:$AI$332,7,FALSE)</f>
        <v>Pouch</v>
      </c>
      <c r="D3" s="3">
        <f>VLOOKUP($A3,'RAW DATA'!$A$1:$AI$332,28,FALSE)</f>
        <v>223</v>
      </c>
      <c r="E3" s="3">
        <f>VLOOKUP($A3,'RAW DATA'!$A$1:$AI$332,29,FALSE)</f>
        <v>9.4</v>
      </c>
      <c r="F3" s="3">
        <f>VLOOKUP($A3,'RAW DATA'!$A$1:$AI$332,30,FALSE)</f>
        <v>199</v>
      </c>
      <c r="G3" s="3">
        <f>VLOOKUP($A3,'RAW DATA'!$A$1:$AI$332,31,FALSE)</f>
        <v>0</v>
      </c>
      <c r="H3">
        <f t="shared" si="0"/>
        <v>223</v>
      </c>
      <c r="I3">
        <f t="shared" si="1"/>
        <v>199</v>
      </c>
    </row>
    <row r="4" spans="1:9" x14ac:dyDescent="0.25">
      <c r="A4" s="2" t="s">
        <v>586</v>
      </c>
      <c r="B4" s="3" t="str">
        <f>VLOOKUP($A4,'RAW DATA'!$A$1:$AI$332,2,FALSE)</f>
        <v>ISI-010</v>
      </c>
      <c r="C4" s="3" t="str">
        <f>VLOOKUP($A4,'RAW DATA'!$A$1:$AI$332,7,FALSE)</f>
        <v>Pouch</v>
      </c>
      <c r="D4" s="3">
        <f>VLOOKUP($A4,'RAW DATA'!$A$1:$AI$332,28,FALSE)</f>
        <v>327</v>
      </c>
      <c r="E4" s="3">
        <f>VLOOKUP($A4,'RAW DATA'!$A$1:$AI$332,29,FALSE)</f>
        <v>10.5</v>
      </c>
      <c r="F4" s="3">
        <f>VLOOKUP($A4,'RAW DATA'!$A$1:$AI$332,30,FALSE)</f>
        <v>462</v>
      </c>
      <c r="G4" s="3">
        <f>VLOOKUP($A4,'RAW DATA'!$A$1:$AI$332,31,FALSE)</f>
        <v>0</v>
      </c>
      <c r="H4">
        <f t="shared" si="0"/>
        <v>462</v>
      </c>
      <c r="I4">
        <f t="shared" si="1"/>
        <v>327</v>
      </c>
    </row>
    <row r="5" spans="1:9" x14ac:dyDescent="0.25">
      <c r="A5" s="2" t="s">
        <v>587</v>
      </c>
      <c r="B5" s="3" t="str">
        <f>VLOOKUP($A5,'RAW DATA'!$A$1:$AI$332,2,FALSE)</f>
        <v>ISI-011</v>
      </c>
      <c r="C5" s="3" t="str">
        <f>VLOOKUP($A5,'RAW DATA'!$A$1:$AI$332,7,FALSE)</f>
        <v>Pouch</v>
      </c>
      <c r="D5" s="3">
        <f>VLOOKUP($A5,'RAW DATA'!$A$1:$AI$332,28,FALSE)</f>
        <v>327</v>
      </c>
      <c r="E5" s="3">
        <f>VLOOKUP($A5,'RAW DATA'!$A$1:$AI$332,29,FALSE)</f>
        <v>13.6</v>
      </c>
      <c r="F5" s="3">
        <f>VLOOKUP($A5,'RAW DATA'!$A$1:$AI$332,30,FALSE)</f>
        <v>462</v>
      </c>
      <c r="G5" s="3">
        <f>VLOOKUP($A5,'RAW DATA'!$A$1:$AI$332,31,FALSE)</f>
        <v>0</v>
      </c>
      <c r="H5">
        <f t="shared" si="0"/>
        <v>462</v>
      </c>
      <c r="I5">
        <f t="shared" si="1"/>
        <v>327</v>
      </c>
    </row>
    <row r="6" spans="1:9" x14ac:dyDescent="0.25">
      <c r="A6" s="2" t="s">
        <v>588</v>
      </c>
      <c r="B6" s="3" t="str">
        <f>VLOOKUP($A6,'RAW DATA'!$A$1:$AI$332,2,FALSE)</f>
        <v>ISI-012</v>
      </c>
      <c r="C6" s="3" t="str">
        <f>VLOOKUP($A6,'RAW DATA'!$A$1:$AI$332,7,FALSE)</f>
        <v>Pouch</v>
      </c>
      <c r="D6" s="3">
        <f>VLOOKUP($A6,'RAW DATA'!$A$1:$AI$332,28,FALSE)</f>
        <v>327</v>
      </c>
      <c r="E6" s="3">
        <f>VLOOKUP($A6,'RAW DATA'!$A$1:$AI$332,29,FALSE)</f>
        <v>15.8</v>
      </c>
      <c r="F6" s="3">
        <f>VLOOKUP($A6,'RAW DATA'!$A$1:$AI$332,30,FALSE)</f>
        <v>462</v>
      </c>
      <c r="G6" s="3">
        <f>VLOOKUP($A6,'RAW DATA'!$A$1:$AI$332,31,FALSE)</f>
        <v>0</v>
      </c>
      <c r="H6">
        <f t="shared" si="0"/>
        <v>462</v>
      </c>
      <c r="I6">
        <f t="shared" si="1"/>
        <v>327</v>
      </c>
    </row>
    <row r="7" spans="1:9" x14ac:dyDescent="0.25">
      <c r="A7" s="2" t="s">
        <v>589</v>
      </c>
      <c r="B7" s="3" t="str">
        <f>VLOOKUP($A7,'RAW DATA'!$A$1:$AI$332,2,FALSE)</f>
        <v>ISI-013</v>
      </c>
      <c r="C7" s="3" t="str">
        <f>VLOOKUP($A7,'RAW DATA'!$A$1:$AI$332,7,FALSE)</f>
        <v>Pouch</v>
      </c>
      <c r="D7" s="3">
        <f>VLOOKUP($A7,'RAW DATA'!$A$1:$AI$332,28,FALSE)</f>
        <v>227</v>
      </c>
      <c r="E7" s="3">
        <f>VLOOKUP($A7,'RAW DATA'!$A$1:$AI$332,29,FALSE)</f>
        <v>10.3</v>
      </c>
      <c r="F7" s="3">
        <f>VLOOKUP($A7,'RAW DATA'!$A$1:$AI$332,30,FALSE)</f>
        <v>226</v>
      </c>
      <c r="G7" s="3">
        <f>VLOOKUP($A7,'RAW DATA'!$A$1:$AI$332,31,FALSE)</f>
        <v>0</v>
      </c>
      <c r="H7">
        <f t="shared" si="0"/>
        <v>227</v>
      </c>
      <c r="I7">
        <f t="shared" si="1"/>
        <v>226</v>
      </c>
    </row>
    <row r="8" spans="1:9" x14ac:dyDescent="0.25">
      <c r="A8" s="2" t="s">
        <v>590</v>
      </c>
      <c r="B8" s="3" t="str">
        <f>VLOOKUP($A8,'RAW DATA'!$A$1:$AI$332,2,FALSE)</f>
        <v>ISI-014</v>
      </c>
      <c r="C8" s="3" t="str">
        <f>VLOOKUP($A8,'RAW DATA'!$A$1:$AI$332,7,FALSE)</f>
        <v>Pouch</v>
      </c>
      <c r="D8" s="3">
        <f>VLOOKUP($A8,'RAW DATA'!$A$1:$AI$332,28,FALSE)</f>
        <v>227</v>
      </c>
      <c r="E8" s="3">
        <f>VLOOKUP($A8,'RAW DATA'!$A$1:$AI$332,29,FALSE)</f>
        <v>12.2</v>
      </c>
      <c r="F8" s="3">
        <f>VLOOKUP($A8,'RAW DATA'!$A$1:$AI$332,30,FALSE)</f>
        <v>226</v>
      </c>
      <c r="G8" s="3">
        <f>VLOOKUP($A8,'RAW DATA'!$A$1:$AI$332,31,FALSE)</f>
        <v>0</v>
      </c>
      <c r="H8">
        <f t="shared" si="0"/>
        <v>227</v>
      </c>
      <c r="I8">
        <f t="shared" si="1"/>
        <v>226</v>
      </c>
    </row>
    <row r="9" spans="1:9" x14ac:dyDescent="0.25">
      <c r="A9" s="2" t="s">
        <v>591</v>
      </c>
      <c r="B9" s="3" t="str">
        <f>VLOOKUP($A9,'RAW DATA'!$A$1:$AI$332,2,FALSE)</f>
        <v>ISI-015</v>
      </c>
      <c r="C9" s="3" t="str">
        <f>VLOOKUP($A9,'RAW DATA'!$A$1:$AI$332,7,FALSE)</f>
        <v>Pouch</v>
      </c>
      <c r="D9" s="3">
        <f>VLOOKUP($A9,'RAW DATA'!$A$1:$AI$332,28,FALSE)</f>
        <v>227</v>
      </c>
      <c r="E9" s="3">
        <f>VLOOKUP($A9,'RAW DATA'!$A$1:$AI$332,29,FALSE)</f>
        <v>12.2</v>
      </c>
      <c r="F9" s="3">
        <f>VLOOKUP($A9,'RAW DATA'!$A$1:$AI$332,30,FALSE)</f>
        <v>226</v>
      </c>
      <c r="G9" s="3">
        <f>VLOOKUP($A9,'RAW DATA'!$A$1:$AI$332,31,FALSE)</f>
        <v>0</v>
      </c>
      <c r="H9">
        <f t="shared" si="0"/>
        <v>227</v>
      </c>
      <c r="I9">
        <f t="shared" si="1"/>
        <v>226</v>
      </c>
    </row>
    <row r="10" spans="1:9" x14ac:dyDescent="0.25">
      <c r="A10" s="2" t="s">
        <v>592</v>
      </c>
      <c r="B10" s="3" t="str">
        <f>VLOOKUP($A10,'RAW DATA'!$A$1:$AI$332,2,FALSE)</f>
        <v>ISI-016</v>
      </c>
      <c r="C10" s="3" t="str">
        <f>VLOOKUP($A10,'RAW DATA'!$A$1:$AI$332,7,FALSE)</f>
        <v>Pouch</v>
      </c>
      <c r="D10" s="3">
        <f>VLOOKUP($A10,'RAW DATA'!$A$1:$AI$332,28,FALSE)</f>
        <v>265</v>
      </c>
      <c r="E10" s="3">
        <f>VLOOKUP($A10,'RAW DATA'!$A$1:$AI$332,29,FALSE)</f>
        <v>13</v>
      </c>
      <c r="F10" s="3">
        <f>VLOOKUP($A10,'RAW DATA'!$A$1:$AI$332,30,FALSE)</f>
        <v>268</v>
      </c>
      <c r="G10" s="3">
        <f>VLOOKUP($A10,'RAW DATA'!$A$1:$AI$332,31,FALSE)</f>
        <v>0</v>
      </c>
      <c r="H10">
        <f t="shared" si="0"/>
        <v>268</v>
      </c>
      <c r="I10">
        <f t="shared" si="1"/>
        <v>265</v>
      </c>
    </row>
    <row r="11" spans="1:9" x14ac:dyDescent="0.25">
      <c r="A11" s="2" t="s">
        <v>593</v>
      </c>
      <c r="B11" s="3" t="str">
        <f>VLOOKUP($A11,'RAW DATA'!$A$1:$AI$332,2,FALSE)</f>
        <v>ISI-017</v>
      </c>
      <c r="C11" s="3" t="str">
        <f>VLOOKUP($A11,'RAW DATA'!$A$1:$AI$332,7,FALSE)</f>
        <v>Pouch</v>
      </c>
      <c r="D11" s="3">
        <f>VLOOKUP($A11,'RAW DATA'!$A$1:$AI$332,28,FALSE)</f>
        <v>265</v>
      </c>
      <c r="E11" s="3">
        <f>VLOOKUP($A11,'RAW DATA'!$A$1:$AI$332,29,FALSE)</f>
        <v>12.6</v>
      </c>
      <c r="F11" s="3">
        <f>VLOOKUP($A11,'RAW DATA'!$A$1:$AI$332,30,FALSE)</f>
        <v>268</v>
      </c>
      <c r="G11" s="3">
        <f>VLOOKUP($A11,'RAW DATA'!$A$1:$AI$332,31,FALSE)</f>
        <v>0</v>
      </c>
      <c r="H11">
        <f t="shared" si="0"/>
        <v>268</v>
      </c>
      <c r="I11">
        <f t="shared" si="1"/>
        <v>265</v>
      </c>
    </row>
    <row r="12" spans="1:9" x14ac:dyDescent="0.25">
      <c r="A12" s="2" t="s">
        <v>595</v>
      </c>
      <c r="B12" s="3" t="str">
        <f>VLOOKUP($A12,'RAW DATA'!$A$1:$AI$332,2,FALSE)</f>
        <v>ISI-03</v>
      </c>
      <c r="C12" s="3" t="str">
        <f>VLOOKUP($A12,'RAW DATA'!$A$1:$AI$332,7,FALSE)</f>
        <v>Pouch</v>
      </c>
      <c r="D12" s="3">
        <f>VLOOKUP($A12,'RAW DATA'!$A$1:$AI$332,28,FALSE)</f>
        <v>265</v>
      </c>
      <c r="E12" s="3">
        <f>VLOOKUP($A12,'RAW DATA'!$A$1:$AI$332,29,FALSE)</f>
        <v>13.7</v>
      </c>
      <c r="F12" s="3">
        <f>VLOOKUP($A12,'RAW DATA'!$A$1:$AI$332,30,FALSE)</f>
        <v>268</v>
      </c>
      <c r="G12" s="3">
        <f>VLOOKUP($A12,'RAW DATA'!$A$1:$AI$332,31,FALSE)</f>
        <v>0</v>
      </c>
      <c r="H12">
        <f t="shared" si="0"/>
        <v>268</v>
      </c>
      <c r="I12">
        <f t="shared" si="1"/>
        <v>265</v>
      </c>
    </row>
    <row r="13" spans="1:9" x14ac:dyDescent="0.25">
      <c r="A13" s="2" t="s">
        <v>596</v>
      </c>
      <c r="B13" s="3" t="str">
        <f>VLOOKUP($A13,'RAW DATA'!$A$1:$AI$332,2,FALSE)</f>
        <v>ISI-04</v>
      </c>
      <c r="C13" s="3" t="str">
        <f>VLOOKUP($A13,'RAW DATA'!$A$1:$AI$332,7,FALSE)</f>
        <v>Pouch</v>
      </c>
      <c r="D13" s="3">
        <f>VLOOKUP($A13,'RAW DATA'!$A$1:$AI$332,28,FALSE)</f>
        <v>227</v>
      </c>
      <c r="E13" s="3">
        <f>VLOOKUP($A13,'RAW DATA'!$A$1:$AI$332,29,FALSE)</f>
        <v>12</v>
      </c>
      <c r="F13" s="3">
        <f>VLOOKUP($A13,'RAW DATA'!$A$1:$AI$332,30,FALSE)</f>
        <v>226</v>
      </c>
      <c r="G13" s="3">
        <f>VLOOKUP($A13,'RAW DATA'!$A$1:$AI$332,31,FALSE)</f>
        <v>0</v>
      </c>
      <c r="H13">
        <f t="shared" si="0"/>
        <v>227</v>
      </c>
      <c r="I13">
        <f t="shared" si="1"/>
        <v>226</v>
      </c>
    </row>
    <row r="14" spans="1:9" x14ac:dyDescent="0.25">
      <c r="A14" s="2" t="s">
        <v>444</v>
      </c>
      <c r="B14" s="3" t="str">
        <f>VLOOKUP($A14,'RAW DATA'!$A$1:$AI$332,2,FALSE)</f>
        <v>ISI-042</v>
      </c>
      <c r="C14" s="3" t="str">
        <f>VLOOKUP($A14,'RAW DATA'!$A$1:$AI$332,7,FALSE)</f>
        <v>Pouch</v>
      </c>
      <c r="D14" s="3">
        <f>VLOOKUP($A14,'RAW DATA'!$A$1:$AI$332,28,FALSE)</f>
        <v>268</v>
      </c>
      <c r="E14" s="3">
        <f>VLOOKUP($A14,'RAW DATA'!$A$1:$AI$332,29,FALSE)</f>
        <v>7</v>
      </c>
      <c r="F14" s="3">
        <f>VLOOKUP($A14,'RAW DATA'!$A$1:$AI$332,30,FALSE)</f>
        <v>228</v>
      </c>
      <c r="G14" s="3">
        <f>VLOOKUP($A14,'RAW DATA'!$A$1:$AI$332,31,FALSE)</f>
        <v>0</v>
      </c>
      <c r="H14">
        <f t="shared" si="0"/>
        <v>268</v>
      </c>
      <c r="I14">
        <f t="shared" si="1"/>
        <v>228</v>
      </c>
    </row>
    <row r="15" spans="1:9" x14ac:dyDescent="0.25">
      <c r="A15" s="2" t="s">
        <v>442</v>
      </c>
      <c r="B15" s="3" t="str">
        <f>VLOOKUP($A15,'RAW DATA'!$A$1:$AI$332,2,FALSE)</f>
        <v>ISI-043</v>
      </c>
      <c r="C15" s="3" t="str">
        <f>VLOOKUP($A15,'RAW DATA'!$A$1:$AI$332,7,FALSE)</f>
        <v>Pouch</v>
      </c>
      <c r="D15" s="3">
        <f>VLOOKUP($A15,'RAW DATA'!$A$1:$AI$332,28,FALSE)</f>
        <v>268</v>
      </c>
      <c r="E15" s="3">
        <f>VLOOKUP($A15,'RAW DATA'!$A$1:$AI$332,29,FALSE)</f>
        <v>10.8</v>
      </c>
      <c r="F15" s="3">
        <f>VLOOKUP($A15,'RAW DATA'!$A$1:$AI$332,30,FALSE)</f>
        <v>228</v>
      </c>
      <c r="G15" s="3">
        <f>VLOOKUP($A15,'RAW DATA'!$A$1:$AI$332,31,FALSE)</f>
        <v>0</v>
      </c>
      <c r="H15">
        <f t="shared" si="0"/>
        <v>268</v>
      </c>
      <c r="I15">
        <f t="shared" si="1"/>
        <v>228</v>
      </c>
    </row>
    <row r="16" spans="1:9" x14ac:dyDescent="0.25">
      <c r="A16" s="2" t="s">
        <v>445</v>
      </c>
      <c r="B16" s="3" t="str">
        <f>VLOOKUP($A16,'RAW DATA'!$A$1:$AI$332,2,FALSE)</f>
        <v>ISI-044</v>
      </c>
      <c r="C16" s="3" t="str">
        <f>VLOOKUP($A16,'RAW DATA'!$A$1:$AI$332,7,FALSE)</f>
        <v>Pouch</v>
      </c>
      <c r="D16" s="3">
        <f>VLOOKUP($A16,'RAW DATA'!$A$1:$AI$332,28,FALSE)</f>
        <v>227</v>
      </c>
      <c r="E16" s="3">
        <f>VLOOKUP($A16,'RAW DATA'!$A$1:$AI$332,29,FALSE)</f>
        <v>7.5</v>
      </c>
      <c r="F16" s="3">
        <f>VLOOKUP($A16,'RAW DATA'!$A$1:$AI$332,30,FALSE)</f>
        <v>161</v>
      </c>
      <c r="G16" s="3">
        <f>VLOOKUP($A16,'RAW DATA'!$A$1:$AI$332,31,FALSE)</f>
        <v>0</v>
      </c>
      <c r="H16">
        <f t="shared" si="0"/>
        <v>227</v>
      </c>
      <c r="I16">
        <f t="shared" si="1"/>
        <v>161</v>
      </c>
    </row>
    <row r="17" spans="1:9" x14ac:dyDescent="0.25">
      <c r="A17" s="2" t="s">
        <v>446</v>
      </c>
      <c r="B17" s="3" t="str">
        <f>VLOOKUP($A17,'RAW DATA'!$A$1:$AI$332,2,FALSE)</f>
        <v>ISI-045</v>
      </c>
      <c r="C17" s="3" t="str">
        <f>VLOOKUP($A17,'RAW DATA'!$A$1:$AI$332,7,FALSE)</f>
        <v>Pouch</v>
      </c>
      <c r="D17" s="3">
        <f>VLOOKUP($A17,'RAW DATA'!$A$1:$AI$332,28,FALSE)</f>
        <v>227</v>
      </c>
      <c r="E17" s="3">
        <f>VLOOKUP($A17,'RAW DATA'!$A$1:$AI$332,29,FALSE)</f>
        <v>7.5</v>
      </c>
      <c r="F17" s="3">
        <f>VLOOKUP($A17,'RAW DATA'!$A$1:$AI$332,30,FALSE)</f>
        <v>161</v>
      </c>
      <c r="G17" s="3">
        <f>VLOOKUP($A17,'RAW DATA'!$A$1:$AI$332,31,FALSE)</f>
        <v>0</v>
      </c>
      <c r="H17">
        <f t="shared" si="0"/>
        <v>227</v>
      </c>
      <c r="I17">
        <f t="shared" si="1"/>
        <v>161</v>
      </c>
    </row>
    <row r="18" spans="1:9" x14ac:dyDescent="0.25">
      <c r="A18" s="2" t="s">
        <v>443</v>
      </c>
      <c r="B18" s="3" t="str">
        <f>VLOOKUP($A18,'RAW DATA'!$A$1:$AI$332,2,FALSE)</f>
        <v>ISI-046</v>
      </c>
      <c r="C18" s="3" t="str">
        <f>VLOOKUP($A18,'RAW DATA'!$A$1:$AI$332,7,FALSE)</f>
        <v>Pouch</v>
      </c>
      <c r="D18" s="3">
        <f>VLOOKUP($A18,'RAW DATA'!$A$1:$AI$332,28,FALSE)</f>
        <v>227</v>
      </c>
      <c r="E18" s="3">
        <f>VLOOKUP($A18,'RAW DATA'!$A$1:$AI$332,29,FALSE)</f>
        <v>7.5</v>
      </c>
      <c r="F18" s="3">
        <f>VLOOKUP($A18,'RAW DATA'!$A$1:$AI$332,30,FALSE)</f>
        <v>161</v>
      </c>
      <c r="G18" s="3">
        <f>VLOOKUP($A18,'RAW DATA'!$A$1:$AI$332,31,FALSE)</f>
        <v>0</v>
      </c>
      <c r="H18">
        <f t="shared" si="0"/>
        <v>227</v>
      </c>
      <c r="I18">
        <f t="shared" si="1"/>
        <v>161</v>
      </c>
    </row>
    <row r="19" spans="1:9" x14ac:dyDescent="0.25">
      <c r="A19" s="2" t="s">
        <v>597</v>
      </c>
      <c r="B19" s="3" t="str">
        <f>VLOOKUP($A19,'RAW DATA'!$A$1:$AI$332,2,FALSE)</f>
        <v>ISI-05</v>
      </c>
      <c r="C19" s="3" t="str">
        <f>VLOOKUP($A19,'RAW DATA'!$A$1:$AI$332,7,FALSE)</f>
        <v>Pouch</v>
      </c>
      <c r="D19" s="3">
        <f>VLOOKUP($A19,'RAW DATA'!$A$1:$AI$332,28,FALSE)</f>
        <v>227</v>
      </c>
      <c r="E19" s="3">
        <f>VLOOKUP($A19,'RAW DATA'!$A$1:$AI$332,29,FALSE)</f>
        <v>12</v>
      </c>
      <c r="F19" s="3">
        <f>VLOOKUP($A19,'RAW DATA'!$A$1:$AI$332,30,FALSE)</f>
        <v>226</v>
      </c>
      <c r="G19" s="3">
        <f>VLOOKUP($A19,'RAW DATA'!$A$1:$AI$332,31,FALSE)</f>
        <v>0</v>
      </c>
      <c r="H19">
        <f t="shared" si="0"/>
        <v>227</v>
      </c>
      <c r="I19">
        <f t="shared" si="1"/>
        <v>226</v>
      </c>
    </row>
    <row r="20" spans="1:9" x14ac:dyDescent="0.25">
      <c r="A20" s="2" t="s">
        <v>531</v>
      </c>
      <c r="B20" s="3" t="str">
        <f>VLOOKUP($A20,'RAW DATA'!$A$1:$AI$332,2,FALSE)</f>
        <v>ISI-054</v>
      </c>
      <c r="C20" s="3" t="str">
        <f>VLOOKUP($A20,'RAW DATA'!$A$1:$AI$332,7,FALSE)</f>
        <v>Pouch</v>
      </c>
      <c r="D20" s="3">
        <f>VLOOKUP($A20,'RAW DATA'!$A$1:$AI$332,28,FALSE)</f>
        <v>253</v>
      </c>
      <c r="E20" s="3">
        <f>VLOOKUP($A20,'RAW DATA'!$A$1:$AI$332,29,FALSE)</f>
        <v>5.8</v>
      </c>
      <c r="F20" s="3">
        <f>VLOOKUP($A20,'RAW DATA'!$A$1:$AI$332,30,FALSE)</f>
        <v>172</v>
      </c>
      <c r="G20" s="3">
        <f>VLOOKUP($A20,'RAW DATA'!$A$1:$AI$332,31,FALSE)</f>
        <v>0</v>
      </c>
      <c r="H20">
        <f t="shared" si="0"/>
        <v>253</v>
      </c>
      <c r="I20">
        <f t="shared" si="1"/>
        <v>172</v>
      </c>
    </row>
    <row r="21" spans="1:9" x14ac:dyDescent="0.25">
      <c r="A21" s="2" t="s">
        <v>532</v>
      </c>
      <c r="B21" s="3" t="str">
        <f>VLOOKUP($A21,'RAW DATA'!$A$1:$AI$332,2,FALSE)</f>
        <v>ISI-055</v>
      </c>
      <c r="C21" s="3" t="str">
        <f>VLOOKUP($A21,'RAW DATA'!$A$1:$AI$332,7,FALSE)</f>
        <v>Pouch</v>
      </c>
      <c r="D21" s="3">
        <f>VLOOKUP($A21,'RAW DATA'!$A$1:$AI$332,28,FALSE)</f>
        <v>253</v>
      </c>
      <c r="E21" s="3">
        <f>VLOOKUP($A21,'RAW DATA'!$A$1:$AI$332,29,FALSE)</f>
        <v>5.7</v>
      </c>
      <c r="F21" s="3">
        <f>VLOOKUP($A21,'RAW DATA'!$A$1:$AI$332,30,FALSE)</f>
        <v>172</v>
      </c>
      <c r="G21" s="3">
        <f>VLOOKUP($A21,'RAW DATA'!$A$1:$AI$332,31,FALSE)</f>
        <v>0</v>
      </c>
      <c r="H21">
        <f t="shared" si="0"/>
        <v>253</v>
      </c>
      <c r="I21">
        <f t="shared" si="1"/>
        <v>172</v>
      </c>
    </row>
    <row r="22" spans="1:9" x14ac:dyDescent="0.25">
      <c r="A22" s="2" t="s">
        <v>533</v>
      </c>
      <c r="B22" s="3" t="str">
        <f>VLOOKUP($A22,'RAW DATA'!$A$1:$AI$332,2,FALSE)</f>
        <v>ISI-056</v>
      </c>
      <c r="C22" s="3" t="str">
        <f>VLOOKUP($A22,'RAW DATA'!$A$1:$AI$332,7,FALSE)</f>
        <v>Pouch</v>
      </c>
      <c r="D22" s="3">
        <f>VLOOKUP($A22,'RAW DATA'!$A$1:$AI$332,28,FALSE)</f>
        <v>253</v>
      </c>
      <c r="E22" s="3">
        <f>VLOOKUP($A22,'RAW DATA'!$A$1:$AI$332,29,FALSE)</f>
        <v>5.9</v>
      </c>
      <c r="F22" s="3">
        <f>VLOOKUP($A22,'RAW DATA'!$A$1:$AI$332,30,FALSE)</f>
        <v>172</v>
      </c>
      <c r="G22" s="3">
        <f>VLOOKUP($A22,'RAW DATA'!$A$1:$AI$332,31,FALSE)</f>
        <v>0</v>
      </c>
      <c r="H22">
        <f t="shared" si="0"/>
        <v>253</v>
      </c>
      <c r="I22">
        <f t="shared" si="1"/>
        <v>172</v>
      </c>
    </row>
    <row r="23" spans="1:9" x14ac:dyDescent="0.25">
      <c r="A23" s="2" t="s">
        <v>535</v>
      </c>
      <c r="B23" s="3" t="str">
        <f>VLOOKUP($A23,'RAW DATA'!$A$1:$AI$332,2,FALSE)</f>
        <v>ISI-057</v>
      </c>
      <c r="C23" s="3" t="str">
        <f>VLOOKUP($A23,'RAW DATA'!$A$1:$AI$332,7,FALSE)</f>
        <v>Pouch</v>
      </c>
      <c r="D23" s="3">
        <f>VLOOKUP($A23,'RAW DATA'!$A$1:$AI$332,28,FALSE)</f>
        <v>253</v>
      </c>
      <c r="E23" s="3">
        <f>VLOOKUP($A23,'RAW DATA'!$A$1:$AI$332,29,FALSE)</f>
        <v>5.8</v>
      </c>
      <c r="F23" s="3">
        <f>VLOOKUP($A23,'RAW DATA'!$A$1:$AI$332,30,FALSE)</f>
        <v>172</v>
      </c>
      <c r="G23" s="3">
        <f>VLOOKUP($A23,'RAW DATA'!$A$1:$AI$332,31,FALSE)</f>
        <v>0</v>
      </c>
      <c r="H23">
        <f t="shared" si="0"/>
        <v>253</v>
      </c>
      <c r="I23">
        <f t="shared" si="1"/>
        <v>172</v>
      </c>
    </row>
    <row r="24" spans="1:9" x14ac:dyDescent="0.25">
      <c r="A24" s="2" t="s">
        <v>536</v>
      </c>
      <c r="B24" s="3" t="str">
        <f>VLOOKUP($A24,'RAW DATA'!$A$1:$AI$332,2,FALSE)</f>
        <v>ISI-058</v>
      </c>
      <c r="C24" s="3" t="str">
        <f>VLOOKUP($A24,'RAW DATA'!$A$1:$AI$332,7,FALSE)</f>
        <v>Pouch</v>
      </c>
      <c r="D24" s="3">
        <f>VLOOKUP($A24,'RAW DATA'!$A$1:$AI$332,28,FALSE)</f>
        <v>253</v>
      </c>
      <c r="E24" s="3">
        <f>VLOOKUP($A24,'RAW DATA'!$A$1:$AI$332,29,FALSE)</f>
        <v>5.8</v>
      </c>
      <c r="F24" s="3">
        <f>VLOOKUP($A24,'RAW DATA'!$A$1:$AI$332,30,FALSE)</f>
        <v>172</v>
      </c>
      <c r="G24" s="3">
        <f>VLOOKUP($A24,'RAW DATA'!$A$1:$AI$332,31,FALSE)</f>
        <v>0</v>
      </c>
      <c r="H24">
        <f t="shared" si="0"/>
        <v>253</v>
      </c>
      <c r="I24">
        <f t="shared" si="1"/>
        <v>172</v>
      </c>
    </row>
    <row r="25" spans="1:9" x14ac:dyDescent="0.25">
      <c r="A25" s="2" t="s">
        <v>537</v>
      </c>
      <c r="B25" s="3" t="str">
        <f>VLOOKUP($A25,'RAW DATA'!$A$1:$AI$332,2,FALSE)</f>
        <v>ISI-059</v>
      </c>
      <c r="C25" s="3" t="str">
        <f>VLOOKUP($A25,'RAW DATA'!$A$1:$AI$332,7,FALSE)</f>
        <v>Pouch</v>
      </c>
      <c r="D25" s="3">
        <f>VLOOKUP($A25,'RAW DATA'!$A$1:$AI$332,28,FALSE)</f>
        <v>253</v>
      </c>
      <c r="E25" s="3">
        <f>VLOOKUP($A25,'RAW DATA'!$A$1:$AI$332,29,FALSE)</f>
        <v>5.8</v>
      </c>
      <c r="F25" s="3">
        <f>VLOOKUP($A25,'RAW DATA'!$A$1:$AI$332,30,FALSE)</f>
        <v>172</v>
      </c>
      <c r="G25" s="3">
        <f>VLOOKUP($A25,'RAW DATA'!$A$1:$AI$332,31,FALSE)</f>
        <v>0</v>
      </c>
      <c r="H25">
        <f t="shared" si="0"/>
        <v>253</v>
      </c>
      <c r="I25">
        <f t="shared" si="1"/>
        <v>172</v>
      </c>
    </row>
    <row r="26" spans="1:9" x14ac:dyDescent="0.25">
      <c r="A26" s="2" t="s">
        <v>598</v>
      </c>
      <c r="B26" s="3" t="str">
        <f>VLOOKUP($A26,'RAW DATA'!$A$1:$AI$332,2,FALSE)</f>
        <v>ISI-06</v>
      </c>
      <c r="C26" s="3" t="str">
        <f>VLOOKUP($A26,'RAW DATA'!$A$1:$AI$332,7,FALSE)</f>
        <v>Pouch</v>
      </c>
      <c r="D26" s="3">
        <f>VLOOKUP($A26,'RAW DATA'!$A$1:$AI$332,28,FALSE)</f>
        <v>227</v>
      </c>
      <c r="E26" s="3">
        <f>VLOOKUP($A26,'RAW DATA'!$A$1:$AI$332,29,FALSE)</f>
        <v>12</v>
      </c>
      <c r="F26" s="3">
        <f>VLOOKUP($A26,'RAW DATA'!$A$1:$AI$332,30,FALSE)</f>
        <v>226</v>
      </c>
      <c r="G26" s="3">
        <f>VLOOKUP($A26,'RAW DATA'!$A$1:$AI$332,31,FALSE)</f>
        <v>0</v>
      </c>
      <c r="H26">
        <f t="shared" si="0"/>
        <v>227</v>
      </c>
      <c r="I26">
        <f t="shared" si="1"/>
        <v>226</v>
      </c>
    </row>
    <row r="27" spans="1:9" x14ac:dyDescent="0.25">
      <c r="A27" s="2" t="s">
        <v>539</v>
      </c>
      <c r="B27" s="3" t="str">
        <f>VLOOKUP($A27,'RAW DATA'!$A$1:$AI$332,2,FALSE)</f>
        <v>ISI-060</v>
      </c>
      <c r="C27" s="3" t="str">
        <f>VLOOKUP($A27,'RAW DATA'!$A$1:$AI$332,7,FALSE)</f>
        <v>Pouch</v>
      </c>
      <c r="D27" s="3">
        <f>VLOOKUP($A27,'RAW DATA'!$A$1:$AI$332,28,FALSE)</f>
        <v>253</v>
      </c>
      <c r="E27" s="3">
        <f>VLOOKUP($A27,'RAW DATA'!$A$1:$AI$332,29,FALSE)</f>
        <v>5.8</v>
      </c>
      <c r="F27" s="3">
        <f>VLOOKUP($A27,'RAW DATA'!$A$1:$AI$332,30,FALSE)</f>
        <v>172</v>
      </c>
      <c r="G27" s="3">
        <f>VLOOKUP($A27,'RAW DATA'!$A$1:$AI$332,31,FALSE)</f>
        <v>0</v>
      </c>
      <c r="H27">
        <f t="shared" si="0"/>
        <v>253</v>
      </c>
      <c r="I27">
        <f t="shared" si="1"/>
        <v>172</v>
      </c>
    </row>
    <row r="28" spans="1:9" x14ac:dyDescent="0.25">
      <c r="A28" s="2" t="s">
        <v>538</v>
      </c>
      <c r="B28" s="3" t="str">
        <f>VLOOKUP($A28,'RAW DATA'!$A$1:$AI$332,2,FALSE)</f>
        <v>ISI-061</v>
      </c>
      <c r="C28" s="3" t="str">
        <f>VLOOKUP($A28,'RAW DATA'!$A$1:$AI$332,7,FALSE)</f>
        <v>Pouch</v>
      </c>
      <c r="D28" s="3">
        <f>VLOOKUP($A28,'RAW DATA'!$A$1:$AI$332,28,FALSE)</f>
        <v>253</v>
      </c>
      <c r="E28" s="3">
        <f>VLOOKUP($A28,'RAW DATA'!$A$1:$AI$332,29,FALSE)</f>
        <v>5.8</v>
      </c>
      <c r="F28" s="3">
        <f>VLOOKUP($A28,'RAW DATA'!$A$1:$AI$332,30,FALSE)</f>
        <v>172</v>
      </c>
      <c r="G28" s="3">
        <f>VLOOKUP($A28,'RAW DATA'!$A$1:$AI$332,31,FALSE)</f>
        <v>0</v>
      </c>
      <c r="H28">
        <f t="shared" si="0"/>
        <v>253</v>
      </c>
      <c r="I28">
        <f t="shared" si="1"/>
        <v>172</v>
      </c>
    </row>
    <row r="29" spans="1:9" x14ac:dyDescent="0.25">
      <c r="A29" s="2" t="s">
        <v>540</v>
      </c>
      <c r="B29" s="3" t="str">
        <f>VLOOKUP($A29,'RAW DATA'!$A$1:$AI$332,2,FALSE)</f>
        <v>ISI-062</v>
      </c>
      <c r="C29" s="3" t="str">
        <f>VLOOKUP($A29,'RAW DATA'!$A$1:$AI$332,7,FALSE)</f>
        <v>Pouch</v>
      </c>
      <c r="D29" s="3">
        <f>VLOOKUP($A29,'RAW DATA'!$A$1:$AI$332,28,FALSE)</f>
        <v>253</v>
      </c>
      <c r="E29" s="3">
        <f>VLOOKUP($A29,'RAW DATA'!$A$1:$AI$332,29,FALSE)</f>
        <v>5.8</v>
      </c>
      <c r="F29" s="3">
        <f>VLOOKUP($A29,'RAW DATA'!$A$1:$AI$332,30,FALSE)</f>
        <v>172</v>
      </c>
      <c r="G29" s="3">
        <f>VLOOKUP($A29,'RAW DATA'!$A$1:$AI$332,31,FALSE)</f>
        <v>0</v>
      </c>
      <c r="H29">
        <f t="shared" si="0"/>
        <v>253</v>
      </c>
      <c r="I29">
        <f t="shared" si="1"/>
        <v>172</v>
      </c>
    </row>
    <row r="30" spans="1:9" x14ac:dyDescent="0.25">
      <c r="A30" s="2" t="s">
        <v>541</v>
      </c>
      <c r="B30" s="3" t="str">
        <f>VLOOKUP($A30,'RAW DATA'!$A$1:$AI$332,2,FALSE)</f>
        <v>ISI-063</v>
      </c>
      <c r="C30" s="3" t="str">
        <f>VLOOKUP($A30,'RAW DATA'!$A$1:$AI$332,7,FALSE)</f>
        <v>Pouch</v>
      </c>
      <c r="D30" s="3">
        <f>VLOOKUP($A30,'RAW DATA'!$A$1:$AI$332,28,FALSE)</f>
        <v>253</v>
      </c>
      <c r="E30" s="3">
        <f>VLOOKUP($A30,'RAW DATA'!$A$1:$AI$332,29,FALSE)</f>
        <v>5.8</v>
      </c>
      <c r="F30" s="3">
        <f>VLOOKUP($A30,'RAW DATA'!$A$1:$AI$332,30,FALSE)</f>
        <v>172</v>
      </c>
      <c r="G30" s="3">
        <f>VLOOKUP($A30,'RAW DATA'!$A$1:$AI$332,31,FALSE)</f>
        <v>0</v>
      </c>
      <c r="H30">
        <f t="shared" si="0"/>
        <v>253</v>
      </c>
      <c r="I30">
        <f t="shared" si="1"/>
        <v>172</v>
      </c>
    </row>
    <row r="31" spans="1:9" x14ac:dyDescent="0.25">
      <c r="A31" s="2" t="s">
        <v>542</v>
      </c>
      <c r="B31" s="3" t="str">
        <f>VLOOKUP($A31,'RAW DATA'!$A$1:$AI$332,2,FALSE)</f>
        <v>ISI-064</v>
      </c>
      <c r="C31" s="3" t="str">
        <f>VLOOKUP($A31,'RAW DATA'!$A$1:$AI$332,7,FALSE)</f>
        <v>Pouch</v>
      </c>
      <c r="D31" s="3">
        <f>VLOOKUP($A31,'RAW DATA'!$A$1:$AI$332,28,FALSE)</f>
        <v>260</v>
      </c>
      <c r="E31" s="3">
        <f>VLOOKUP($A31,'RAW DATA'!$A$1:$AI$332,29,FALSE)</f>
        <v>9</v>
      </c>
      <c r="F31" s="3">
        <f>VLOOKUP($A31,'RAW DATA'!$A$1:$AI$332,30,FALSE)</f>
        <v>190</v>
      </c>
      <c r="G31" s="3">
        <f>VLOOKUP($A31,'RAW DATA'!$A$1:$AI$332,31,FALSE)</f>
        <v>0</v>
      </c>
      <c r="H31">
        <f t="shared" si="0"/>
        <v>260</v>
      </c>
      <c r="I31">
        <f t="shared" si="1"/>
        <v>190</v>
      </c>
    </row>
    <row r="32" spans="1:9" x14ac:dyDescent="0.25">
      <c r="A32" s="2" t="s">
        <v>543</v>
      </c>
      <c r="B32" s="3" t="str">
        <f>VLOOKUP($A32,'RAW DATA'!$A$1:$AI$332,2,FALSE)</f>
        <v>ISI-065</v>
      </c>
      <c r="C32" s="3" t="str">
        <f>VLOOKUP($A32,'RAW DATA'!$A$1:$AI$332,7,FALSE)</f>
        <v>Pouch</v>
      </c>
      <c r="D32" s="3">
        <f>VLOOKUP($A32,'RAW DATA'!$A$1:$AI$332,28,FALSE)</f>
        <v>84</v>
      </c>
      <c r="E32" s="3">
        <f>VLOOKUP($A32,'RAW DATA'!$A$1:$AI$332,29,FALSE)</f>
        <v>7</v>
      </c>
      <c r="F32" s="3">
        <f>VLOOKUP($A32,'RAW DATA'!$A$1:$AI$332,30,FALSE)</f>
        <v>46</v>
      </c>
      <c r="G32" s="3">
        <f>VLOOKUP($A32,'RAW DATA'!$A$1:$AI$332,31,FALSE)</f>
        <v>0</v>
      </c>
      <c r="H32">
        <f t="shared" si="0"/>
        <v>84</v>
      </c>
      <c r="I32">
        <f t="shared" si="1"/>
        <v>46</v>
      </c>
    </row>
    <row r="33" spans="1:9" x14ac:dyDescent="0.25">
      <c r="A33" s="2" t="s">
        <v>554</v>
      </c>
      <c r="B33" s="3" t="str">
        <f>VLOOKUP($A33,'RAW DATA'!$A$1:$AI$332,2,FALSE)</f>
        <v>ISI-066</v>
      </c>
      <c r="C33" s="3" t="str">
        <f>VLOOKUP($A33,'RAW DATA'!$A$1:$AI$332,7,FALSE)</f>
        <v>Pouch</v>
      </c>
      <c r="D33" s="3">
        <f>VLOOKUP($A33,'RAW DATA'!$A$1:$AI$332,28,FALSE)</f>
        <v>90</v>
      </c>
      <c r="E33" s="3">
        <f>VLOOKUP($A33,'RAW DATA'!$A$1:$AI$332,29,FALSE)</f>
        <v>12</v>
      </c>
      <c r="F33" s="3">
        <f>VLOOKUP($A33,'RAW DATA'!$A$1:$AI$332,30,FALSE)</f>
        <v>60</v>
      </c>
      <c r="G33" s="3">
        <f>VLOOKUP($A33,'RAW DATA'!$A$1:$AI$332,31,FALSE)</f>
        <v>0</v>
      </c>
      <c r="H33">
        <f t="shared" si="0"/>
        <v>90</v>
      </c>
      <c r="I33">
        <f t="shared" si="1"/>
        <v>60</v>
      </c>
    </row>
    <row r="34" spans="1:9" x14ac:dyDescent="0.25">
      <c r="A34" s="2" t="s">
        <v>555</v>
      </c>
      <c r="B34" s="3" t="str">
        <f>VLOOKUP($A34,'RAW DATA'!$A$1:$AI$332,2,FALSE)</f>
        <v>ISI-067</v>
      </c>
      <c r="C34" s="3" t="str">
        <f>VLOOKUP($A34,'RAW DATA'!$A$1:$AI$332,7,FALSE)</f>
        <v>Pouch</v>
      </c>
      <c r="D34" s="3">
        <f>VLOOKUP($A34,'RAW DATA'!$A$1:$AI$332,28,FALSE)</f>
        <v>85</v>
      </c>
      <c r="E34" s="3">
        <f>VLOOKUP($A34,'RAW DATA'!$A$1:$AI$332,29,FALSE)</f>
        <v>8.5</v>
      </c>
      <c r="F34" s="3">
        <f>VLOOKUP($A34,'RAW DATA'!$A$1:$AI$332,30,FALSE)</f>
        <v>50</v>
      </c>
      <c r="G34" s="3">
        <f>VLOOKUP($A34,'RAW DATA'!$A$1:$AI$332,31,FALSE)</f>
        <v>0</v>
      </c>
      <c r="H34">
        <f t="shared" si="0"/>
        <v>85</v>
      </c>
      <c r="I34">
        <f t="shared" si="1"/>
        <v>50</v>
      </c>
    </row>
    <row r="35" spans="1:9" x14ac:dyDescent="0.25">
      <c r="A35" s="2" t="s">
        <v>556</v>
      </c>
      <c r="B35" s="3" t="str">
        <f>VLOOKUP($A35,'RAW DATA'!$A$1:$AI$332,2,FALSE)</f>
        <v>ISI-068</v>
      </c>
      <c r="C35" s="3" t="str">
        <f>VLOOKUP($A35,'RAW DATA'!$A$1:$AI$332,7,FALSE)</f>
        <v>Pouch</v>
      </c>
      <c r="D35" s="3">
        <f>VLOOKUP($A35,'RAW DATA'!$A$1:$AI$332,28,FALSE)</f>
        <v>156</v>
      </c>
      <c r="E35" s="3">
        <f>VLOOKUP($A35,'RAW DATA'!$A$1:$AI$332,29,FALSE)</f>
        <v>9</v>
      </c>
      <c r="F35" s="3">
        <f>VLOOKUP($A35,'RAW DATA'!$A$1:$AI$332,30,FALSE)</f>
        <v>60</v>
      </c>
      <c r="G35" s="3">
        <f>VLOOKUP($A35,'RAW DATA'!$A$1:$AI$332,31,FALSE)</f>
        <v>0</v>
      </c>
      <c r="H35">
        <f t="shared" si="0"/>
        <v>156</v>
      </c>
      <c r="I35">
        <f t="shared" si="1"/>
        <v>60</v>
      </c>
    </row>
    <row r="36" spans="1:9" x14ac:dyDescent="0.25">
      <c r="A36" s="2" t="s">
        <v>599</v>
      </c>
      <c r="B36" s="3" t="str">
        <f>VLOOKUP($A36,'RAW DATA'!$A$1:$AI$332,2,FALSE)</f>
        <v>ISI-07</v>
      </c>
      <c r="C36" s="3" t="str">
        <f>VLOOKUP($A36,'RAW DATA'!$A$1:$AI$332,7,FALSE)</f>
        <v>Pouch</v>
      </c>
      <c r="D36" s="3">
        <f>VLOOKUP($A36,'RAW DATA'!$A$1:$AI$332,28,FALSE)</f>
        <v>227</v>
      </c>
      <c r="E36" s="3">
        <f>VLOOKUP($A36,'RAW DATA'!$A$1:$AI$332,29,FALSE)</f>
        <v>12.3</v>
      </c>
      <c r="F36" s="3">
        <f>VLOOKUP($A36,'RAW DATA'!$A$1:$AI$332,30,FALSE)</f>
        <v>226</v>
      </c>
      <c r="G36" s="3">
        <f>VLOOKUP($A36,'RAW DATA'!$A$1:$AI$332,31,FALSE)</f>
        <v>0</v>
      </c>
      <c r="H36">
        <f t="shared" si="0"/>
        <v>227</v>
      </c>
      <c r="I36">
        <f t="shared" si="1"/>
        <v>226</v>
      </c>
    </row>
    <row r="37" spans="1:9" x14ac:dyDescent="0.25">
      <c r="A37" s="2" t="s">
        <v>572</v>
      </c>
      <c r="B37" s="3" t="str">
        <f>VLOOKUP($A37,'RAW DATA'!$A$1:$AI$332,2,FALSE)</f>
        <v>ISI-073</v>
      </c>
      <c r="C37" s="3" t="str">
        <f>VLOOKUP($A37,'RAW DATA'!$A$1:$AI$332,7,FALSE)</f>
        <v>Pouch</v>
      </c>
      <c r="D37" s="3">
        <f>VLOOKUP($A37,'RAW DATA'!$A$1:$AI$332,28,FALSE)</f>
        <v>161</v>
      </c>
      <c r="E37" s="3">
        <f>VLOOKUP($A37,'RAW DATA'!$A$1:$AI$332,29,FALSE)</f>
        <v>6.5</v>
      </c>
      <c r="F37" s="3">
        <f>VLOOKUP($A37,'RAW DATA'!$A$1:$AI$332,30,FALSE)</f>
        <v>78</v>
      </c>
      <c r="G37" s="3">
        <f>VLOOKUP($A37,'RAW DATA'!$A$1:$AI$332,31,FALSE)</f>
        <v>0</v>
      </c>
      <c r="H37">
        <f t="shared" si="0"/>
        <v>161</v>
      </c>
      <c r="I37">
        <f t="shared" si="1"/>
        <v>78</v>
      </c>
    </row>
    <row r="38" spans="1:9" x14ac:dyDescent="0.25">
      <c r="A38" s="2" t="s">
        <v>573</v>
      </c>
      <c r="B38" s="3" t="str">
        <f>VLOOKUP($A38,'RAW DATA'!$A$1:$AI$332,2,FALSE)</f>
        <v>ISI-074</v>
      </c>
      <c r="C38" s="3" t="str">
        <f>VLOOKUP($A38,'RAW DATA'!$A$1:$AI$332,7,FALSE)</f>
        <v>Pouch</v>
      </c>
      <c r="D38" s="3">
        <f>VLOOKUP($A38,'RAW DATA'!$A$1:$AI$332,28,FALSE)</f>
        <v>222</v>
      </c>
      <c r="E38" s="3">
        <f>VLOOKUP($A38,'RAW DATA'!$A$1:$AI$332,29,FALSE)</f>
        <v>6.7</v>
      </c>
      <c r="F38" s="3">
        <f>VLOOKUP($A38,'RAW DATA'!$A$1:$AI$332,30,FALSE)</f>
        <v>100</v>
      </c>
      <c r="G38" s="3">
        <f>VLOOKUP($A38,'RAW DATA'!$A$1:$AI$332,31,FALSE)</f>
        <v>0</v>
      </c>
      <c r="H38">
        <f t="shared" si="0"/>
        <v>222</v>
      </c>
      <c r="I38">
        <f t="shared" si="1"/>
        <v>100</v>
      </c>
    </row>
    <row r="39" spans="1:9" x14ac:dyDescent="0.25">
      <c r="A39" s="2" t="s">
        <v>574</v>
      </c>
      <c r="B39" s="3" t="str">
        <f>VLOOKUP($A39,'RAW DATA'!$A$1:$AI$332,2,FALSE)</f>
        <v>ISI-075</v>
      </c>
      <c r="C39" s="3" t="str">
        <f>VLOOKUP($A39,'RAW DATA'!$A$1:$AI$332,7,FALSE)</f>
        <v>Pouch</v>
      </c>
      <c r="D39" s="3">
        <f>VLOOKUP($A39,'RAW DATA'!$A$1:$AI$332,28,FALSE)</f>
        <v>222</v>
      </c>
      <c r="E39" s="3">
        <f>VLOOKUP($A39,'RAW DATA'!$A$1:$AI$332,29,FALSE)</f>
        <v>7.5</v>
      </c>
      <c r="F39" s="3">
        <f>VLOOKUP($A39,'RAW DATA'!$A$1:$AI$332,30,FALSE)</f>
        <v>100</v>
      </c>
      <c r="G39" s="3">
        <f>VLOOKUP($A39,'RAW DATA'!$A$1:$AI$332,31,FALSE)</f>
        <v>0</v>
      </c>
      <c r="H39">
        <f t="shared" si="0"/>
        <v>222</v>
      </c>
      <c r="I39">
        <f t="shared" si="1"/>
        <v>100</v>
      </c>
    </row>
    <row r="40" spans="1:9" x14ac:dyDescent="0.25">
      <c r="A40" s="2" t="s">
        <v>615</v>
      </c>
      <c r="B40" s="3" t="str">
        <f>VLOOKUP($A40,'RAW DATA'!$A$1:$AI$332,2,FALSE)</f>
        <v>ISI-077</v>
      </c>
      <c r="C40" s="3" t="str">
        <f>VLOOKUP($A40,'RAW DATA'!$A$1:$AI$332,7,FALSE)</f>
        <v>Pouch</v>
      </c>
      <c r="D40" s="3">
        <f>VLOOKUP($A40,'RAW DATA'!$A$1:$AI$332,28,FALSE)</f>
        <v>286</v>
      </c>
      <c r="E40" s="3">
        <f>VLOOKUP($A40,'RAW DATA'!$A$1:$AI$332,29,FALSE)</f>
        <v>12</v>
      </c>
      <c r="F40" s="3">
        <f>VLOOKUP($A40,'RAW DATA'!$A$1:$AI$332,30,FALSE)</f>
        <v>178.5</v>
      </c>
      <c r="G40" s="3">
        <f>VLOOKUP($A40,'RAW DATA'!$A$1:$AI$332,31,FALSE)</f>
        <v>0</v>
      </c>
      <c r="H40">
        <f t="shared" si="0"/>
        <v>286</v>
      </c>
      <c r="I40">
        <f t="shared" si="1"/>
        <v>178.5</v>
      </c>
    </row>
    <row r="41" spans="1:9" x14ac:dyDescent="0.25">
      <c r="A41" s="2" t="s">
        <v>617</v>
      </c>
      <c r="B41" s="3" t="str">
        <f>VLOOKUP($A41,'RAW DATA'!$A$1:$AI$332,2,FALSE)</f>
        <v>ISI-078</v>
      </c>
      <c r="C41" s="3" t="str">
        <f>VLOOKUP($A41,'RAW DATA'!$A$1:$AI$332,7,FALSE)</f>
        <v>Pouch</v>
      </c>
      <c r="D41" s="3">
        <f>VLOOKUP($A41,'RAW DATA'!$A$1:$AI$332,28,FALSE)</f>
        <v>286</v>
      </c>
      <c r="E41" s="3">
        <f>VLOOKUP($A41,'RAW DATA'!$A$1:$AI$332,29,FALSE)</f>
        <v>12</v>
      </c>
      <c r="F41" s="3">
        <f>VLOOKUP($A41,'RAW DATA'!$A$1:$AI$332,30,FALSE)</f>
        <v>178.5</v>
      </c>
      <c r="G41" s="3">
        <f>VLOOKUP($A41,'RAW DATA'!$A$1:$AI$332,31,FALSE)</f>
        <v>0</v>
      </c>
      <c r="H41">
        <f t="shared" si="0"/>
        <v>286</v>
      </c>
      <c r="I41">
        <f t="shared" si="1"/>
        <v>178.5</v>
      </c>
    </row>
    <row r="42" spans="1:9" x14ac:dyDescent="0.25">
      <c r="A42" s="2" t="s">
        <v>619</v>
      </c>
      <c r="B42" s="3" t="str">
        <f>VLOOKUP($A42,'RAW DATA'!$A$1:$AI$332,2,FALSE)</f>
        <v>ISI-079</v>
      </c>
      <c r="C42" s="3" t="str">
        <f>VLOOKUP($A42,'RAW DATA'!$A$1:$AI$332,7,FALSE)</f>
        <v>Pouch</v>
      </c>
      <c r="D42" s="3">
        <f>VLOOKUP($A42,'RAW DATA'!$A$1:$AI$332,28,FALSE)</f>
        <v>286</v>
      </c>
      <c r="E42" s="3">
        <f>VLOOKUP($A42,'RAW DATA'!$A$1:$AI$332,29,FALSE)</f>
        <v>12</v>
      </c>
      <c r="F42" s="3">
        <f>VLOOKUP($A42,'RAW DATA'!$A$1:$AI$332,30,FALSE)</f>
        <v>178.5</v>
      </c>
      <c r="G42" s="3">
        <f>VLOOKUP($A42,'RAW DATA'!$A$1:$AI$332,31,FALSE)</f>
        <v>0</v>
      </c>
      <c r="H42">
        <f t="shared" si="0"/>
        <v>286</v>
      </c>
      <c r="I42">
        <f t="shared" si="1"/>
        <v>178.5</v>
      </c>
    </row>
    <row r="43" spans="1:9" x14ac:dyDescent="0.25">
      <c r="A43" s="2" t="s">
        <v>600</v>
      </c>
      <c r="B43" s="3" t="str">
        <f>VLOOKUP($A43,'RAW DATA'!$A$1:$AI$332,2,FALSE)</f>
        <v>ISI-08</v>
      </c>
      <c r="C43" s="3" t="str">
        <f>VLOOKUP($A43,'RAW DATA'!$A$1:$AI$332,7,FALSE)</f>
        <v>Pouch</v>
      </c>
      <c r="D43" s="3">
        <f>VLOOKUP($A43,'RAW DATA'!$A$1:$AI$332,28,FALSE)</f>
        <v>265</v>
      </c>
      <c r="E43" s="3">
        <f>VLOOKUP($A43,'RAW DATA'!$A$1:$AI$332,29,FALSE)</f>
        <v>11.8</v>
      </c>
      <c r="F43" s="3">
        <f>VLOOKUP($A43,'RAW DATA'!$A$1:$AI$332,30,FALSE)</f>
        <v>268</v>
      </c>
      <c r="G43" s="3">
        <f>VLOOKUP($A43,'RAW DATA'!$A$1:$AI$332,31,FALSE)</f>
        <v>0</v>
      </c>
      <c r="H43">
        <f t="shared" si="0"/>
        <v>268</v>
      </c>
      <c r="I43">
        <f t="shared" si="1"/>
        <v>265</v>
      </c>
    </row>
    <row r="44" spans="1:9" x14ac:dyDescent="0.25">
      <c r="A44" s="2" t="s">
        <v>642</v>
      </c>
      <c r="B44" s="3" t="str">
        <f>VLOOKUP($A44,'RAW DATA'!$A$1:$AI$332,2,FALSE)</f>
        <v>ISI-084</v>
      </c>
      <c r="C44" s="3" t="str">
        <f>VLOOKUP($A44,'RAW DATA'!$A$1:$AI$332,7,FALSE)</f>
        <v>Pouch</v>
      </c>
      <c r="D44" s="3">
        <f>VLOOKUP($A44,'RAW DATA'!$A$1:$AI$332,28,FALSE)</f>
        <v>225</v>
      </c>
      <c r="E44" s="3">
        <f>VLOOKUP($A44,'RAW DATA'!$A$1:$AI$332,29,FALSE)</f>
        <v>8</v>
      </c>
      <c r="F44" s="3">
        <f>VLOOKUP($A44,'RAW DATA'!$A$1:$AI$332,30,FALSE)</f>
        <v>198</v>
      </c>
      <c r="G44" s="3">
        <f>VLOOKUP($A44,'RAW DATA'!$A$1:$AI$332,31,FALSE)</f>
        <v>0</v>
      </c>
      <c r="H44">
        <f t="shared" si="0"/>
        <v>225</v>
      </c>
      <c r="I44">
        <f t="shared" si="1"/>
        <v>198</v>
      </c>
    </row>
    <row r="45" spans="1:9" x14ac:dyDescent="0.25">
      <c r="A45" s="2" t="s">
        <v>601</v>
      </c>
      <c r="B45" s="3" t="str">
        <f>VLOOKUP($A45,'RAW DATA'!$A$1:$AI$332,2,FALSE)</f>
        <v>ISI-09</v>
      </c>
      <c r="C45" s="3" t="str">
        <f>VLOOKUP($A45,'RAW DATA'!$A$1:$AI$332,7,FALSE)</f>
        <v>Pouch</v>
      </c>
      <c r="D45" s="3">
        <f>VLOOKUP($A45,'RAW DATA'!$A$1:$AI$332,28,FALSE)</f>
        <v>265</v>
      </c>
      <c r="E45" s="3">
        <f>VLOOKUP($A45,'RAW DATA'!$A$1:$AI$332,29,FALSE)</f>
        <v>13.3</v>
      </c>
      <c r="F45" s="3">
        <f>VLOOKUP($A45,'RAW DATA'!$A$1:$AI$332,30,FALSE)</f>
        <v>268</v>
      </c>
      <c r="G45" s="3">
        <f>VLOOKUP($A45,'RAW DATA'!$A$1:$AI$332,31,FALSE)</f>
        <v>0</v>
      </c>
      <c r="H45">
        <f t="shared" si="0"/>
        <v>268</v>
      </c>
      <c r="I45">
        <f t="shared" si="1"/>
        <v>265</v>
      </c>
    </row>
    <row r="46" spans="1:9" x14ac:dyDescent="0.25">
      <c r="A46" s="2" t="s">
        <v>220</v>
      </c>
      <c r="B46" s="3" t="str">
        <f>VLOOKUP($A46,'RAW DATA'!$A$1:$AI$332,2,FALSE)</f>
        <v>ISI-100</v>
      </c>
      <c r="C46" s="3" t="str">
        <f>VLOOKUP($A46,'RAW DATA'!$A$1:$AI$332,7,FALSE)</f>
        <v>Pouch</v>
      </c>
      <c r="D46" s="3">
        <f>VLOOKUP($A46,'RAW DATA'!$A$1:$AI$332,28,FALSE)</f>
        <v>130</v>
      </c>
      <c r="E46" s="3">
        <f>VLOOKUP($A46,'RAW DATA'!$A$1:$AI$332,29,FALSE)</f>
        <v>9.1999999999999993</v>
      </c>
      <c r="F46" s="3">
        <f>VLOOKUP($A46,'RAW DATA'!$A$1:$AI$332,30,FALSE)</f>
        <v>99</v>
      </c>
      <c r="G46" s="3">
        <f>VLOOKUP($A46,'RAW DATA'!$A$1:$AI$332,31,FALSE)</f>
        <v>0</v>
      </c>
      <c r="H46">
        <f t="shared" si="0"/>
        <v>130</v>
      </c>
      <c r="I46">
        <f t="shared" si="1"/>
        <v>99</v>
      </c>
    </row>
    <row r="47" spans="1:9" x14ac:dyDescent="0.25">
      <c r="A47" s="2" t="s">
        <v>225</v>
      </c>
      <c r="B47" s="3" t="str">
        <f>VLOOKUP($A47,'RAW DATA'!$A$1:$AI$332,2,FALSE)</f>
        <v>ISI-105</v>
      </c>
      <c r="C47" s="3" t="str">
        <f>VLOOKUP($A47,'RAW DATA'!$A$1:$AI$332,7,FALSE)</f>
        <v>Pouch</v>
      </c>
      <c r="D47" s="3">
        <f>VLOOKUP($A47,'RAW DATA'!$A$1:$AI$332,28,FALSE)</f>
        <v>130</v>
      </c>
      <c r="E47" s="3">
        <f>VLOOKUP($A47,'RAW DATA'!$A$1:$AI$332,29,FALSE)</f>
        <v>5.23</v>
      </c>
      <c r="F47" s="3">
        <f>VLOOKUP($A47,'RAW DATA'!$A$1:$AI$332,30,FALSE)</f>
        <v>98</v>
      </c>
      <c r="G47" s="3">
        <f>VLOOKUP($A47,'RAW DATA'!$A$1:$AI$332,31,FALSE)</f>
        <v>0</v>
      </c>
      <c r="H47">
        <f t="shared" si="0"/>
        <v>130</v>
      </c>
      <c r="I47">
        <f t="shared" si="1"/>
        <v>98</v>
      </c>
    </row>
    <row r="48" spans="1:9" x14ac:dyDescent="0.25">
      <c r="A48" s="2" t="s">
        <v>226</v>
      </c>
      <c r="B48" s="3" t="str">
        <f>VLOOKUP($A48,'RAW DATA'!$A$1:$AI$332,2,FALSE)</f>
        <v>ISI-106</v>
      </c>
      <c r="C48" s="3" t="str">
        <f>VLOOKUP($A48,'RAW DATA'!$A$1:$AI$332,7,FALSE)</f>
        <v>Pouch</v>
      </c>
      <c r="D48" s="3">
        <f>VLOOKUP($A48,'RAW DATA'!$A$1:$AI$332,28,FALSE)</f>
        <v>130</v>
      </c>
      <c r="E48" s="3">
        <f>VLOOKUP($A48,'RAW DATA'!$A$1:$AI$332,29,FALSE)</f>
        <v>8.1999999999999993</v>
      </c>
      <c r="F48" s="3">
        <f>VLOOKUP($A48,'RAW DATA'!$A$1:$AI$332,30,FALSE)</f>
        <v>98</v>
      </c>
      <c r="G48" s="3">
        <f>VLOOKUP($A48,'RAW DATA'!$A$1:$AI$332,31,FALSE)</f>
        <v>0</v>
      </c>
      <c r="H48">
        <f t="shared" si="0"/>
        <v>130</v>
      </c>
      <c r="I48">
        <f t="shared" si="1"/>
        <v>98</v>
      </c>
    </row>
    <row r="49" spans="1:9" x14ac:dyDescent="0.25">
      <c r="A49" s="2" t="s">
        <v>227</v>
      </c>
      <c r="B49" s="3" t="str">
        <f>VLOOKUP($A49,'RAW DATA'!$A$1:$AI$332,2,FALSE)</f>
        <v>ISI-107</v>
      </c>
      <c r="C49" s="3" t="str">
        <f>VLOOKUP($A49,'RAW DATA'!$A$1:$AI$332,7,FALSE)</f>
        <v>Pouch</v>
      </c>
      <c r="D49" s="3">
        <f>VLOOKUP($A49,'RAW DATA'!$A$1:$AI$332,28,FALSE)</f>
        <v>130</v>
      </c>
      <c r="E49" s="3">
        <f>VLOOKUP($A49,'RAW DATA'!$A$1:$AI$332,29,FALSE)</f>
        <v>8.3000000000000007</v>
      </c>
      <c r="F49" s="3">
        <f>VLOOKUP($A49,'RAW DATA'!$A$1:$AI$332,30,FALSE)</f>
        <v>99</v>
      </c>
      <c r="G49" s="3">
        <f>VLOOKUP($A49,'RAW DATA'!$A$1:$AI$332,31,FALSE)</f>
        <v>0</v>
      </c>
      <c r="H49">
        <f t="shared" si="0"/>
        <v>130</v>
      </c>
      <c r="I49">
        <f t="shared" si="1"/>
        <v>99</v>
      </c>
    </row>
    <row r="50" spans="1:9" x14ac:dyDescent="0.25">
      <c r="A50" s="2" t="s">
        <v>228</v>
      </c>
      <c r="B50" s="3" t="str">
        <f>VLOOKUP($A50,'RAW DATA'!$A$1:$AI$332,2,FALSE)</f>
        <v>ISI-108</v>
      </c>
      <c r="C50" s="3" t="str">
        <f>VLOOKUP($A50,'RAW DATA'!$A$1:$AI$332,7,FALSE)</f>
        <v>Pouch</v>
      </c>
      <c r="D50" s="3">
        <f>VLOOKUP($A50,'RAW DATA'!$A$1:$AI$332,28,FALSE)</f>
        <v>130</v>
      </c>
      <c r="E50" s="3">
        <f>VLOOKUP($A50,'RAW DATA'!$A$1:$AI$332,29,FALSE)</f>
        <v>8.1</v>
      </c>
      <c r="F50" s="3">
        <f>VLOOKUP($A50,'RAW DATA'!$A$1:$AI$332,30,FALSE)</f>
        <v>98</v>
      </c>
      <c r="G50" s="3">
        <f>VLOOKUP($A50,'RAW DATA'!$A$1:$AI$332,31,FALSE)</f>
        <v>0</v>
      </c>
      <c r="H50">
        <f t="shared" si="0"/>
        <v>130</v>
      </c>
      <c r="I50">
        <f t="shared" si="1"/>
        <v>98</v>
      </c>
    </row>
    <row r="51" spans="1:9" x14ac:dyDescent="0.25">
      <c r="A51" s="2" t="s">
        <v>229</v>
      </c>
      <c r="B51" s="3" t="str">
        <f>VLOOKUP($A51,'RAW DATA'!$A$1:$AI$332,2,FALSE)</f>
        <v>ISI-109</v>
      </c>
      <c r="C51" s="3" t="str">
        <f>VLOOKUP($A51,'RAW DATA'!$A$1:$AI$332,7,FALSE)</f>
        <v>Pouch</v>
      </c>
      <c r="D51" s="3">
        <f>VLOOKUP($A51,'RAW DATA'!$A$1:$AI$332,28,FALSE)</f>
        <v>130</v>
      </c>
      <c r="E51" s="3">
        <f>VLOOKUP($A51,'RAW DATA'!$A$1:$AI$332,29,FALSE)</f>
        <v>7.9</v>
      </c>
      <c r="F51" s="3">
        <f>VLOOKUP($A51,'RAW DATA'!$A$1:$AI$332,30,FALSE)</f>
        <v>98</v>
      </c>
      <c r="G51" s="3">
        <f>VLOOKUP($A51,'RAW DATA'!$A$1:$AI$332,31,FALSE)</f>
        <v>0</v>
      </c>
      <c r="H51">
        <f t="shared" si="0"/>
        <v>130</v>
      </c>
      <c r="I51">
        <f t="shared" si="1"/>
        <v>98</v>
      </c>
    </row>
    <row r="52" spans="1:9" x14ac:dyDescent="0.25">
      <c r="A52" s="2" t="s">
        <v>230</v>
      </c>
      <c r="B52" s="3" t="str">
        <f>VLOOKUP($A52,'RAW DATA'!$A$1:$AI$332,2,FALSE)</f>
        <v>ISI-110</v>
      </c>
      <c r="C52" s="3" t="str">
        <f>VLOOKUP($A52,'RAW DATA'!$A$1:$AI$332,7,FALSE)</f>
        <v>Pouch</v>
      </c>
      <c r="D52" s="3">
        <f>VLOOKUP($A52,'RAW DATA'!$A$1:$AI$332,28,FALSE)</f>
        <v>130</v>
      </c>
      <c r="E52" s="3">
        <f>VLOOKUP($A52,'RAW DATA'!$A$1:$AI$332,29,FALSE)</f>
        <v>9.0500000000000007</v>
      </c>
      <c r="F52" s="3">
        <f>VLOOKUP($A52,'RAW DATA'!$A$1:$AI$332,30,FALSE)</f>
        <v>98</v>
      </c>
      <c r="G52" s="3">
        <f>VLOOKUP($A52,'RAW DATA'!$A$1:$AI$332,31,FALSE)</f>
        <v>0</v>
      </c>
      <c r="H52">
        <f t="shared" si="0"/>
        <v>130</v>
      </c>
      <c r="I52">
        <f t="shared" si="1"/>
        <v>98</v>
      </c>
    </row>
    <row r="53" spans="1:9" x14ac:dyDescent="0.25">
      <c r="A53" s="2" t="s">
        <v>723</v>
      </c>
      <c r="B53" s="3" t="str">
        <f>VLOOKUP($A53,'RAW DATA'!$A$1:$AI$332,2,FALSE)</f>
        <v>ISI-120</v>
      </c>
      <c r="C53" s="3" t="str">
        <f>VLOOKUP($A53,'RAW DATA'!$A$1:$AI$332,7,FALSE)</f>
        <v>Pouch</v>
      </c>
      <c r="D53" s="3">
        <f>VLOOKUP($A53,'RAW DATA'!$A$1:$AI$332,28,FALSE)</f>
        <v>145</v>
      </c>
      <c r="E53" s="3">
        <f>VLOOKUP($A53,'RAW DATA'!$A$1:$AI$332,29,FALSE)</f>
        <v>10</v>
      </c>
      <c r="F53" s="3">
        <f>VLOOKUP($A53,'RAW DATA'!$A$1:$AI$332,30,FALSE)</f>
        <v>64</v>
      </c>
      <c r="G53" s="3">
        <f>VLOOKUP($A53,'RAW DATA'!$A$1:$AI$332,31,FALSE)</f>
        <v>0</v>
      </c>
      <c r="H53">
        <f t="shared" si="0"/>
        <v>145</v>
      </c>
      <c r="I53">
        <f t="shared" si="1"/>
        <v>64</v>
      </c>
    </row>
    <row r="54" spans="1:9" x14ac:dyDescent="0.25">
      <c r="A54" s="2" t="s">
        <v>725</v>
      </c>
      <c r="B54" s="3" t="str">
        <f>VLOOKUP($A54,'RAW DATA'!$A$1:$AI$332,2,FALSE)</f>
        <v>ISI-121</v>
      </c>
      <c r="C54" s="3" t="str">
        <f>VLOOKUP($A54,'RAW DATA'!$A$1:$AI$332,7,FALSE)</f>
        <v>Pouch</v>
      </c>
      <c r="D54" s="3">
        <f>VLOOKUP($A54,'RAW DATA'!$A$1:$AI$332,28,FALSE)</f>
        <v>320</v>
      </c>
      <c r="E54" s="3">
        <f>VLOOKUP($A54,'RAW DATA'!$A$1:$AI$332,29,FALSE)</f>
        <v>7</v>
      </c>
      <c r="F54" s="3">
        <f>VLOOKUP($A54,'RAW DATA'!$A$1:$AI$332,30,FALSE)</f>
        <v>102</v>
      </c>
      <c r="G54" s="3">
        <f>VLOOKUP($A54,'RAW DATA'!$A$1:$AI$332,31,FALSE)</f>
        <v>0</v>
      </c>
      <c r="H54">
        <f t="shared" si="0"/>
        <v>320</v>
      </c>
      <c r="I54">
        <f t="shared" si="1"/>
        <v>102</v>
      </c>
    </row>
    <row r="55" spans="1:9" x14ac:dyDescent="0.25">
      <c r="A55" s="2" t="s">
        <v>727</v>
      </c>
      <c r="B55" s="3" t="str">
        <f>VLOOKUP($A55,'RAW DATA'!$A$1:$AI$332,2,FALSE)</f>
        <v>ISI-122</v>
      </c>
      <c r="C55" s="3" t="str">
        <f>VLOOKUP($A55,'RAW DATA'!$A$1:$AI$332,7,FALSE)</f>
        <v>Pouch</v>
      </c>
      <c r="D55" s="3">
        <f>VLOOKUP($A55,'RAW DATA'!$A$1:$AI$332,28,FALSE)</f>
        <v>129</v>
      </c>
      <c r="E55" s="3">
        <f>VLOOKUP($A55,'RAW DATA'!$A$1:$AI$332,29,FALSE)</f>
        <v>2.8</v>
      </c>
      <c r="F55" s="3">
        <f>VLOOKUP($A55,'RAW DATA'!$A$1:$AI$332,30,FALSE)</f>
        <v>95</v>
      </c>
      <c r="G55" s="3">
        <f>VLOOKUP($A55,'RAW DATA'!$A$1:$AI$332,31,FALSE)</f>
        <v>0</v>
      </c>
      <c r="H55">
        <f t="shared" si="0"/>
        <v>129</v>
      </c>
      <c r="I55">
        <f t="shared" si="1"/>
        <v>95</v>
      </c>
    </row>
    <row r="56" spans="1:9" x14ac:dyDescent="0.25">
      <c r="A56" s="2" t="s">
        <v>769</v>
      </c>
      <c r="B56" s="3" t="str">
        <f>VLOOKUP($A56,'RAW DATA'!$A$1:$AI$332,2,FALSE)</f>
        <v>ISI-126</v>
      </c>
      <c r="C56" s="3" t="str">
        <f>VLOOKUP($A56,'RAW DATA'!$A$1:$AI$332,7,FALSE)</f>
        <v>Pouch</v>
      </c>
      <c r="D56" s="3">
        <f>VLOOKUP($A56,'RAW DATA'!$A$1:$AI$332,28,FALSE)</f>
        <v>300</v>
      </c>
      <c r="E56" s="3">
        <f>VLOOKUP($A56,'RAW DATA'!$A$1:$AI$332,29,FALSE)</f>
        <v>15</v>
      </c>
      <c r="F56" s="3">
        <f>VLOOKUP($A56,'RAW DATA'!$A$1:$AI$332,30,FALSE)</f>
        <v>108.5</v>
      </c>
      <c r="G56" s="3">
        <f>VLOOKUP($A56,'RAW DATA'!$A$1:$AI$332,31,FALSE)</f>
        <v>0</v>
      </c>
      <c r="H56">
        <f t="shared" si="0"/>
        <v>300</v>
      </c>
      <c r="I56">
        <f t="shared" si="1"/>
        <v>108.5</v>
      </c>
    </row>
    <row r="57" spans="1:9" x14ac:dyDescent="0.25">
      <c r="A57" s="2" t="s">
        <v>781</v>
      </c>
      <c r="B57" s="3" t="str">
        <f>VLOOKUP($A57,'RAW DATA'!$A$1:$AI$332,2,FALSE)</f>
        <v>ISI-138</v>
      </c>
      <c r="C57" s="3" t="str">
        <f>VLOOKUP($A57,'RAW DATA'!$A$1:$AI$332,7,FALSE)</f>
        <v>Pouch</v>
      </c>
      <c r="D57" s="3">
        <f>VLOOKUP($A57,'RAW DATA'!$A$1:$AI$332,28,FALSE)</f>
        <v>298</v>
      </c>
      <c r="E57" s="3">
        <f>VLOOKUP($A57,'RAW DATA'!$A$1:$AI$332,29,FALSE)</f>
        <v>10.6</v>
      </c>
      <c r="F57" s="3">
        <f>VLOOKUP($A57,'RAW DATA'!$A$1:$AI$332,30,FALSE)</f>
        <v>153</v>
      </c>
      <c r="G57" s="3">
        <f>VLOOKUP($A57,'RAW DATA'!$A$1:$AI$332,31,FALSE)</f>
        <v>0</v>
      </c>
      <c r="H57">
        <f t="shared" si="0"/>
        <v>298</v>
      </c>
      <c r="I57">
        <f t="shared" si="1"/>
        <v>153</v>
      </c>
    </row>
    <row r="58" spans="1:9" x14ac:dyDescent="0.25">
      <c r="A58" s="2" t="s">
        <v>783</v>
      </c>
      <c r="B58" s="3" t="str">
        <f>VLOOKUP($A58,'RAW DATA'!$A$1:$AI$332,2,FALSE)</f>
        <v>ISI-140</v>
      </c>
      <c r="C58" s="3" t="str">
        <f>VLOOKUP($A58,'RAW DATA'!$A$1:$AI$332,7,FALSE)</f>
        <v>Pouch</v>
      </c>
      <c r="D58" s="3">
        <f>VLOOKUP($A58,'RAW DATA'!$A$1:$AI$332,28,FALSE)</f>
        <v>355</v>
      </c>
      <c r="E58" s="3">
        <f>VLOOKUP($A58,'RAW DATA'!$A$1:$AI$332,29,FALSE)</f>
        <v>11.4</v>
      </c>
      <c r="F58" s="3">
        <f>VLOOKUP($A58,'RAW DATA'!$A$1:$AI$332,30,FALSE)</f>
        <v>110</v>
      </c>
      <c r="G58" s="3">
        <f>VLOOKUP($A58,'RAW DATA'!$A$1:$AI$332,31,FALSE)</f>
        <v>0</v>
      </c>
      <c r="H58">
        <f t="shared" si="0"/>
        <v>355</v>
      </c>
      <c r="I58">
        <f t="shared" si="1"/>
        <v>110</v>
      </c>
    </row>
    <row r="59" spans="1:9" x14ac:dyDescent="0.25">
      <c r="A59" s="2" t="s">
        <v>784</v>
      </c>
      <c r="B59" s="3" t="str">
        <f>VLOOKUP($A59,'RAW DATA'!$A$1:$AI$332,2,FALSE)</f>
        <v>ISI-141</v>
      </c>
      <c r="C59" s="3" t="str">
        <f>VLOOKUP($A59,'RAW DATA'!$A$1:$AI$332,7,FALSE)</f>
        <v>Pouch</v>
      </c>
      <c r="D59" s="3">
        <f>VLOOKUP($A59,'RAW DATA'!$A$1:$AI$332,28,FALSE)</f>
        <v>350</v>
      </c>
      <c r="E59" s="3">
        <f>VLOOKUP($A59,'RAW DATA'!$A$1:$AI$332,29,FALSE)</f>
        <v>11.7</v>
      </c>
      <c r="F59" s="3">
        <f>VLOOKUP($A59,'RAW DATA'!$A$1:$AI$332,30,FALSE)</f>
        <v>104</v>
      </c>
      <c r="G59" s="3">
        <f>VLOOKUP($A59,'RAW DATA'!$A$1:$AI$332,31,FALSE)</f>
        <v>0</v>
      </c>
      <c r="H59">
        <f t="shared" si="0"/>
        <v>350</v>
      </c>
      <c r="I59">
        <f t="shared" si="1"/>
        <v>104</v>
      </c>
    </row>
    <row r="60" spans="1:9" x14ac:dyDescent="0.25">
      <c r="A60" s="2" t="s">
        <v>785</v>
      </c>
      <c r="B60" s="3" t="str">
        <f>VLOOKUP($A60,'RAW DATA'!$A$1:$AI$332,2,FALSE)</f>
        <v>ISI-142</v>
      </c>
      <c r="C60" s="3" t="str">
        <f>VLOOKUP($A60,'RAW DATA'!$A$1:$AI$332,7,FALSE)</f>
        <v>Pouch</v>
      </c>
      <c r="D60" s="3">
        <f>VLOOKUP($A60,'RAW DATA'!$A$1:$AI$332,28,FALSE)</f>
        <v>325</v>
      </c>
      <c r="E60" s="3">
        <f>VLOOKUP($A60,'RAW DATA'!$A$1:$AI$332,29,FALSE)</f>
        <v>11.5</v>
      </c>
      <c r="F60" s="3">
        <f>VLOOKUP($A60,'RAW DATA'!$A$1:$AI$332,30,FALSE)</f>
        <v>125</v>
      </c>
      <c r="G60" s="3">
        <f>VLOOKUP($A60,'RAW DATA'!$A$1:$AI$332,31,FALSE)</f>
        <v>0</v>
      </c>
      <c r="H60">
        <f t="shared" si="0"/>
        <v>325</v>
      </c>
      <c r="I60">
        <f t="shared" si="1"/>
        <v>125</v>
      </c>
    </row>
    <row r="61" spans="1:9" x14ac:dyDescent="0.25">
      <c r="A61" s="2" t="s">
        <v>787</v>
      </c>
      <c r="B61" s="3" t="str">
        <f>VLOOKUP($A61,'RAW DATA'!$A$1:$AI$332,2,FALSE)</f>
        <v>ISI-144</v>
      </c>
      <c r="C61" s="3" t="str">
        <f>VLOOKUP($A61,'RAW DATA'!$A$1:$AI$332,7,FALSE)</f>
        <v>Pouch</v>
      </c>
      <c r="D61" s="3">
        <f>VLOOKUP($A61,'RAW DATA'!$A$1:$AI$332,28,FALSE)</f>
        <v>301</v>
      </c>
      <c r="E61" s="3">
        <f>VLOOKUP($A61,'RAW DATA'!$A$1:$AI$332,29,FALSE)</f>
        <v>14.5</v>
      </c>
      <c r="F61" s="3">
        <f>VLOOKUP($A61,'RAW DATA'!$A$1:$AI$332,30,FALSE)</f>
        <v>100</v>
      </c>
      <c r="G61" s="3">
        <f>VLOOKUP($A61,'RAW DATA'!$A$1:$AI$332,31,FALSE)</f>
        <v>0</v>
      </c>
      <c r="H61">
        <f t="shared" si="0"/>
        <v>301</v>
      </c>
      <c r="I61">
        <f t="shared" si="1"/>
        <v>100</v>
      </c>
    </row>
    <row r="62" spans="1:9" x14ac:dyDescent="0.25">
      <c r="A62" s="2" t="s">
        <v>788</v>
      </c>
      <c r="B62" s="3" t="str">
        <f>VLOOKUP($A62,'RAW DATA'!$A$1:$AI$332,2,FALSE)</f>
        <v>ISI-145</v>
      </c>
      <c r="C62" s="3" t="str">
        <f>VLOOKUP($A62,'RAW DATA'!$A$1:$AI$332,7,FALSE)</f>
        <v>Pouch</v>
      </c>
      <c r="D62" s="3">
        <f>VLOOKUP($A62,'RAW DATA'!$A$1:$AI$332,28,FALSE)</f>
        <v>530</v>
      </c>
      <c r="E62" s="3">
        <f>VLOOKUP($A62,'RAW DATA'!$A$1:$AI$332,29,FALSE)</f>
        <v>8.5</v>
      </c>
      <c r="F62" s="3">
        <f>VLOOKUP($A62,'RAW DATA'!$A$1:$AI$332,30,FALSE)</f>
        <v>100</v>
      </c>
      <c r="G62" s="3">
        <f>VLOOKUP($A62,'RAW DATA'!$A$1:$AI$332,31,FALSE)</f>
        <v>0</v>
      </c>
      <c r="H62">
        <f t="shared" si="0"/>
        <v>530</v>
      </c>
      <c r="I62">
        <f t="shared" si="1"/>
        <v>100</v>
      </c>
    </row>
    <row r="63" spans="1:9" x14ac:dyDescent="0.25">
      <c r="A63" s="2" t="s">
        <v>789</v>
      </c>
      <c r="B63" s="3" t="str">
        <f>VLOOKUP($A63,'RAW DATA'!$A$1:$AI$332,2,FALSE)</f>
        <v>ISI-146</v>
      </c>
      <c r="C63" s="3" t="str">
        <f>VLOOKUP($A63,'RAW DATA'!$A$1:$AI$332,7,FALSE)</f>
        <v>Pouch</v>
      </c>
      <c r="D63" s="3">
        <f>VLOOKUP($A63,'RAW DATA'!$A$1:$AI$332,28,FALSE)</f>
        <v>227</v>
      </c>
      <c r="E63" s="3">
        <f>VLOOKUP($A63,'RAW DATA'!$A$1:$AI$332,29,FALSE)</f>
        <v>7.25</v>
      </c>
      <c r="F63" s="3">
        <f>VLOOKUP($A63,'RAW DATA'!$A$1:$AI$332,30,FALSE)</f>
        <v>160</v>
      </c>
      <c r="G63" s="3">
        <f>VLOOKUP($A63,'RAW DATA'!$A$1:$AI$332,31,FALSE)</f>
        <v>0</v>
      </c>
      <c r="H63">
        <f t="shared" si="0"/>
        <v>227</v>
      </c>
      <c r="I63">
        <f t="shared" si="1"/>
        <v>160</v>
      </c>
    </row>
    <row r="64" spans="1:9" x14ac:dyDescent="0.25">
      <c r="A64" s="2" t="s">
        <v>790</v>
      </c>
      <c r="B64" s="3" t="str">
        <f>VLOOKUP($A64,'RAW DATA'!$A$1:$AI$332,2,FALSE)</f>
        <v>ISI-147</v>
      </c>
      <c r="C64" s="3" t="str">
        <f>VLOOKUP($A64,'RAW DATA'!$A$1:$AI$332,7,FALSE)</f>
        <v>Pouch</v>
      </c>
      <c r="D64" s="3">
        <f>VLOOKUP($A64,'RAW DATA'!$A$1:$AI$332,28,FALSE)</f>
        <v>300</v>
      </c>
      <c r="E64" s="3">
        <f>VLOOKUP($A64,'RAW DATA'!$A$1:$AI$332,29,FALSE)</f>
        <v>13.5</v>
      </c>
      <c r="F64" s="3">
        <f>VLOOKUP($A64,'RAW DATA'!$A$1:$AI$332,30,FALSE)</f>
        <v>100</v>
      </c>
      <c r="G64" s="3">
        <f>VLOOKUP($A64,'RAW DATA'!$A$1:$AI$332,31,FALSE)</f>
        <v>0</v>
      </c>
      <c r="H64">
        <f t="shared" si="0"/>
        <v>300</v>
      </c>
      <c r="I64">
        <f t="shared" si="1"/>
        <v>100</v>
      </c>
    </row>
    <row r="65" spans="1:9" x14ac:dyDescent="0.25">
      <c r="A65" s="2" t="s">
        <v>799</v>
      </c>
      <c r="B65" s="3" t="str">
        <f>VLOOKUP($A65,'RAW DATA'!$A$1:$AI$332,2,FALSE)</f>
        <v>ISI-152</v>
      </c>
      <c r="C65" s="3" t="str">
        <f>VLOOKUP($A65,'RAW DATA'!$A$1:$AI$332,7,FALSE)</f>
        <v>Pouch</v>
      </c>
      <c r="D65" s="3">
        <f>VLOOKUP($A65,'RAW DATA'!$A$1:$AI$332,28,FALSE)</f>
        <v>127</v>
      </c>
      <c r="E65" s="3">
        <f>VLOOKUP($A65,'RAW DATA'!$A$1:$AI$332,29,FALSE)</f>
        <v>10.199999999999999</v>
      </c>
      <c r="F65" s="3">
        <f>VLOOKUP($A65,'RAW DATA'!$A$1:$AI$332,30,FALSE)</f>
        <v>42</v>
      </c>
      <c r="G65" s="3">
        <f>VLOOKUP($A65,'RAW DATA'!$A$1:$AI$332,31,FALSE)</f>
        <v>0</v>
      </c>
      <c r="H65">
        <f t="shared" si="0"/>
        <v>127</v>
      </c>
      <c r="I65">
        <f t="shared" si="1"/>
        <v>42</v>
      </c>
    </row>
    <row r="66" spans="1:9" x14ac:dyDescent="0.25">
      <c r="A66" s="2" t="s">
        <v>605</v>
      </c>
      <c r="B66" s="3" t="str">
        <f>VLOOKUP($A66,'RAW DATA'!$A$1:$AI$332,2,FALSE)</f>
        <v>SDL-02926</v>
      </c>
      <c r="C66" s="3" t="str">
        <f>VLOOKUP($A66,'RAW DATA'!$A$1:$AI$332,7,FALSE)</f>
        <v>Pouch</v>
      </c>
      <c r="D66" s="3">
        <f>VLOOKUP($A66,'RAW DATA'!$A$1:$AI$332,28,FALSE)</f>
        <v>106</v>
      </c>
      <c r="E66" s="3">
        <f>VLOOKUP($A66,'RAW DATA'!$A$1:$AI$332,29,FALSE)</f>
        <v>5</v>
      </c>
      <c r="F66" s="3">
        <f>VLOOKUP($A66,'RAW DATA'!$A$1:$AI$332,30,FALSE)</f>
        <v>100</v>
      </c>
      <c r="G66" s="3">
        <f>VLOOKUP($A66,'RAW DATA'!$A$1:$AI$332,31,FALSE)</f>
        <v>0</v>
      </c>
      <c r="H66">
        <f t="shared" ref="H66:H129" si="2">MAX(F66,D66)</f>
        <v>106</v>
      </c>
      <c r="I66">
        <f t="shared" ref="I66:I129" si="3">MIN(F66,D66)</f>
        <v>100</v>
      </c>
    </row>
    <row r="67" spans="1:9" x14ac:dyDescent="0.25">
      <c r="A67" s="2" t="s">
        <v>606</v>
      </c>
      <c r="B67" s="3" t="str">
        <f>VLOOKUP($A67,'RAW DATA'!$A$1:$AI$332,2,FALSE)</f>
        <v>SDL-02927</v>
      </c>
      <c r="C67" s="3" t="str">
        <f>VLOOKUP($A67,'RAW DATA'!$A$1:$AI$332,7,FALSE)</f>
        <v>Pouch</v>
      </c>
      <c r="D67" s="3">
        <f>VLOOKUP($A67,'RAW DATA'!$A$1:$AI$332,28,FALSE)</f>
        <v>106</v>
      </c>
      <c r="E67" s="3">
        <f>VLOOKUP($A67,'RAW DATA'!$A$1:$AI$332,29,FALSE)</f>
        <v>7.5</v>
      </c>
      <c r="F67" s="3">
        <f>VLOOKUP($A67,'RAW DATA'!$A$1:$AI$332,30,FALSE)</f>
        <v>100</v>
      </c>
      <c r="G67" s="3">
        <f>VLOOKUP($A67,'RAW DATA'!$A$1:$AI$332,31,FALSE)</f>
        <v>0</v>
      </c>
      <c r="H67">
        <f t="shared" si="2"/>
        <v>106</v>
      </c>
      <c r="I67">
        <f t="shared" si="3"/>
        <v>100</v>
      </c>
    </row>
    <row r="68" spans="1:9" x14ac:dyDescent="0.25">
      <c r="A68" s="2" t="s">
        <v>607</v>
      </c>
      <c r="B68" s="3" t="str">
        <f>VLOOKUP($A68,'RAW DATA'!$A$1:$AI$332,2,FALSE)</f>
        <v>SDL-02928</v>
      </c>
      <c r="C68" s="3" t="str">
        <f>VLOOKUP($A68,'RAW DATA'!$A$1:$AI$332,7,FALSE)</f>
        <v>Pouch</v>
      </c>
      <c r="D68" s="3">
        <f>VLOOKUP($A68,'RAW DATA'!$A$1:$AI$332,28,FALSE)</f>
        <v>205</v>
      </c>
      <c r="E68" s="3">
        <f>VLOOKUP($A68,'RAW DATA'!$A$1:$AI$332,29,FALSE)</f>
        <v>7.5</v>
      </c>
      <c r="F68" s="3">
        <f>VLOOKUP($A68,'RAW DATA'!$A$1:$AI$332,30,FALSE)</f>
        <v>106</v>
      </c>
      <c r="G68" s="3">
        <f>VLOOKUP($A68,'RAW DATA'!$A$1:$AI$332,31,FALSE)</f>
        <v>0</v>
      </c>
      <c r="H68">
        <f t="shared" si="2"/>
        <v>205</v>
      </c>
      <c r="I68">
        <f t="shared" si="3"/>
        <v>106</v>
      </c>
    </row>
    <row r="69" spans="1:9" x14ac:dyDescent="0.25">
      <c r="A69" s="2" t="s">
        <v>608</v>
      </c>
      <c r="B69" s="3" t="str">
        <f>VLOOKUP($A69,'RAW DATA'!$A$1:$AI$332,2,FALSE)</f>
        <v>SDL-02929</v>
      </c>
      <c r="C69" s="3" t="str">
        <f>VLOOKUP($A69,'RAW DATA'!$A$1:$AI$332,7,FALSE)</f>
        <v>Pouch</v>
      </c>
      <c r="D69" s="3">
        <f>VLOOKUP($A69,'RAW DATA'!$A$1:$AI$332,28,FALSE)</f>
        <v>220</v>
      </c>
      <c r="E69" s="3">
        <f>VLOOKUP($A69,'RAW DATA'!$A$1:$AI$332,29,FALSE)</f>
        <v>6.5</v>
      </c>
      <c r="F69" s="3">
        <f>VLOOKUP($A69,'RAW DATA'!$A$1:$AI$332,30,FALSE)</f>
        <v>215</v>
      </c>
      <c r="G69" s="3">
        <f>VLOOKUP($A69,'RAW DATA'!$A$1:$AI$332,31,FALSE)</f>
        <v>0</v>
      </c>
      <c r="H69">
        <f t="shared" si="2"/>
        <v>220</v>
      </c>
      <c r="I69">
        <f t="shared" si="3"/>
        <v>215</v>
      </c>
    </row>
    <row r="70" spans="1:9" x14ac:dyDescent="0.25">
      <c r="A70" s="2" t="s">
        <v>609</v>
      </c>
      <c r="B70" s="3" t="str">
        <f>VLOOKUP($A70,'RAW DATA'!$A$1:$AI$332,2,FALSE)</f>
        <v>SDL-02933</v>
      </c>
      <c r="C70" s="3" t="str">
        <f>VLOOKUP($A70,'RAW DATA'!$A$1:$AI$332,7,FALSE)</f>
        <v>Pouch</v>
      </c>
      <c r="D70" s="3">
        <f>VLOOKUP($A70,'RAW DATA'!$A$1:$AI$332,28,FALSE)</f>
        <v>455</v>
      </c>
      <c r="E70" s="3">
        <f>VLOOKUP($A70,'RAW DATA'!$A$1:$AI$332,29,FALSE)</f>
        <v>7.2</v>
      </c>
      <c r="F70" s="3">
        <f>VLOOKUP($A70,'RAW DATA'!$A$1:$AI$332,30,FALSE)</f>
        <v>325</v>
      </c>
      <c r="G70" s="3">
        <f>VLOOKUP($A70,'RAW DATA'!$A$1:$AI$332,31,FALSE)</f>
        <v>0</v>
      </c>
      <c r="H70">
        <f t="shared" si="2"/>
        <v>455</v>
      </c>
      <c r="I70">
        <f t="shared" si="3"/>
        <v>325</v>
      </c>
    </row>
    <row r="71" spans="1:9" x14ac:dyDescent="0.25">
      <c r="A71" s="2" t="s">
        <v>610</v>
      </c>
      <c r="B71" s="3" t="str">
        <f>VLOOKUP($A71,'RAW DATA'!$A$1:$AI$332,2,FALSE)</f>
        <v>SDL-02945</v>
      </c>
      <c r="C71" s="3" t="str">
        <f>VLOOKUP($A71,'RAW DATA'!$A$1:$AI$332,7,FALSE)</f>
        <v>Pouch</v>
      </c>
      <c r="D71" s="3">
        <f>VLOOKUP($A71,'RAW DATA'!$A$1:$AI$332,28,FALSE)</f>
        <v>206</v>
      </c>
      <c r="E71" s="3">
        <f>VLOOKUP($A71,'RAW DATA'!$A$1:$AI$332,29,FALSE)</f>
        <v>5.6</v>
      </c>
      <c r="F71" s="3">
        <f>VLOOKUP($A71,'RAW DATA'!$A$1:$AI$332,30,FALSE)</f>
        <v>130</v>
      </c>
      <c r="G71" s="3">
        <f>VLOOKUP($A71,'RAW DATA'!$A$1:$AI$332,31,FALSE)</f>
        <v>0</v>
      </c>
      <c r="H71">
        <f t="shared" si="2"/>
        <v>206</v>
      </c>
      <c r="I71">
        <f t="shared" si="3"/>
        <v>130</v>
      </c>
    </row>
    <row r="72" spans="1:9" x14ac:dyDescent="0.25">
      <c r="A72" s="2" t="s">
        <v>611</v>
      </c>
      <c r="B72" s="3" t="str">
        <f>VLOOKUP($A72,'RAW DATA'!$A$1:$AI$332,2,FALSE)</f>
        <v>SDL-02946</v>
      </c>
      <c r="C72" s="3" t="str">
        <f>VLOOKUP($A72,'RAW DATA'!$A$1:$AI$332,7,FALSE)</f>
        <v>Pouch</v>
      </c>
      <c r="D72" s="3">
        <f>VLOOKUP($A72,'RAW DATA'!$A$1:$AI$332,28,FALSE)</f>
        <v>220</v>
      </c>
      <c r="E72" s="3">
        <f>VLOOKUP($A72,'RAW DATA'!$A$1:$AI$332,29,FALSE)</f>
        <v>8.4</v>
      </c>
      <c r="F72" s="3">
        <f>VLOOKUP($A72,'RAW DATA'!$A$1:$AI$332,30,FALSE)</f>
        <v>215</v>
      </c>
      <c r="G72" s="3">
        <f>VLOOKUP($A72,'RAW DATA'!$A$1:$AI$332,31,FALSE)</f>
        <v>0</v>
      </c>
      <c r="H72">
        <f t="shared" si="2"/>
        <v>220</v>
      </c>
      <c r="I72">
        <f t="shared" si="3"/>
        <v>215</v>
      </c>
    </row>
    <row r="73" spans="1:9" x14ac:dyDescent="0.25">
      <c r="A73" s="2" t="s">
        <v>612</v>
      </c>
      <c r="B73" s="3" t="str">
        <f>VLOOKUP($A73,'RAW DATA'!$A$1:$AI$332,2,FALSE)</f>
        <v>SDL-02948</v>
      </c>
      <c r="C73" s="3" t="str">
        <f>VLOOKUP($A73,'RAW DATA'!$A$1:$AI$332,7,FALSE)</f>
        <v>Pouch</v>
      </c>
      <c r="D73" s="3">
        <f>VLOOKUP($A73,'RAW DATA'!$A$1:$AI$332,28,FALSE)</f>
        <v>455</v>
      </c>
      <c r="E73" s="3">
        <f>VLOOKUP($A73,'RAW DATA'!$A$1:$AI$332,29,FALSE)</f>
        <v>5.8</v>
      </c>
      <c r="F73" s="3">
        <f>VLOOKUP($A73,'RAW DATA'!$A$1:$AI$332,30,FALSE)</f>
        <v>325</v>
      </c>
      <c r="G73" s="3">
        <f>VLOOKUP($A73,'RAW DATA'!$A$1:$AI$332,31,FALSE)</f>
        <v>0</v>
      </c>
      <c r="H73">
        <f t="shared" si="2"/>
        <v>455</v>
      </c>
      <c r="I73">
        <f t="shared" si="3"/>
        <v>325</v>
      </c>
    </row>
    <row r="74" spans="1:9" x14ac:dyDescent="0.25">
      <c r="A74" s="2" t="s">
        <v>613</v>
      </c>
      <c r="B74" s="3" t="str">
        <f>VLOOKUP($A74,'RAW DATA'!$A$1:$AI$332,2,FALSE)</f>
        <v>SDL-02949</v>
      </c>
      <c r="C74" s="3" t="str">
        <f>VLOOKUP($A74,'RAW DATA'!$A$1:$AI$332,7,FALSE)</f>
        <v>Pouch</v>
      </c>
      <c r="D74" s="3">
        <f>VLOOKUP($A74,'RAW DATA'!$A$1:$AI$332,28,FALSE)</f>
        <v>455</v>
      </c>
      <c r="E74" s="3">
        <f>VLOOKUP($A74,'RAW DATA'!$A$1:$AI$332,29,FALSE)</f>
        <v>8.1</v>
      </c>
      <c r="F74" s="3">
        <f>VLOOKUP($A74,'RAW DATA'!$A$1:$AI$332,30,FALSE)</f>
        <v>325</v>
      </c>
      <c r="G74" s="3">
        <f>VLOOKUP($A74,'RAW DATA'!$A$1:$AI$332,31,FALSE)</f>
        <v>0</v>
      </c>
      <c r="H74">
        <f t="shared" si="2"/>
        <v>455</v>
      </c>
      <c r="I74">
        <f t="shared" si="3"/>
        <v>325</v>
      </c>
    </row>
    <row r="75" spans="1:9" x14ac:dyDescent="0.25">
      <c r="A75" s="2" t="s">
        <v>604</v>
      </c>
      <c r="B75" s="3" t="str">
        <f>VLOOKUP($A75,'RAW DATA'!$A$1:$AI$332,2,FALSE)</f>
        <v>SDL-02950</v>
      </c>
      <c r="C75" s="3" t="str">
        <f>VLOOKUP($A75,'RAW DATA'!$A$1:$AI$332,7,FALSE)</f>
        <v>Pouch</v>
      </c>
      <c r="D75" s="3">
        <f>VLOOKUP($A75,'RAW DATA'!$A$1:$AI$332,28,FALSE)</f>
        <v>455</v>
      </c>
      <c r="E75" s="3">
        <f>VLOOKUP($A75,'RAW DATA'!$A$1:$AI$332,29,FALSE)</f>
        <v>17</v>
      </c>
      <c r="F75" s="3">
        <f>VLOOKUP($A75,'RAW DATA'!$A$1:$AI$332,30,FALSE)</f>
        <v>325</v>
      </c>
      <c r="G75" s="3">
        <f>VLOOKUP($A75,'RAW DATA'!$A$1:$AI$332,31,FALSE)</f>
        <v>0</v>
      </c>
      <c r="H75">
        <f t="shared" si="2"/>
        <v>455</v>
      </c>
      <c r="I75">
        <f t="shared" si="3"/>
        <v>325</v>
      </c>
    </row>
    <row r="76" spans="1:9" x14ac:dyDescent="0.25">
      <c r="A76" s="2" t="s">
        <v>447</v>
      </c>
      <c r="B76" s="3" t="str">
        <f>VLOOKUP($A76,'RAW DATA'!$A$1:$AI$332,2,FALSE)</f>
        <v>SDL-05872</v>
      </c>
      <c r="C76" s="3" t="str">
        <f>VLOOKUP($A76,'RAW DATA'!$A$1:$AI$332,7,FALSE)</f>
        <v>Pouch</v>
      </c>
      <c r="D76" s="3">
        <f>VLOOKUP($A76,'RAW DATA'!$A$1:$AI$332,28,FALSE)</f>
        <v>220</v>
      </c>
      <c r="E76" s="3">
        <f>VLOOKUP($A76,'RAW DATA'!$A$1:$AI$332,29,FALSE)</f>
        <v>8.8000000000000007</v>
      </c>
      <c r="F76" s="3">
        <f>VLOOKUP($A76,'RAW DATA'!$A$1:$AI$332,30,FALSE)</f>
        <v>67</v>
      </c>
      <c r="G76" s="3">
        <f>VLOOKUP($A76,'RAW DATA'!$A$1:$AI$332,31,FALSE)</f>
        <v>0</v>
      </c>
      <c r="H76">
        <f t="shared" si="2"/>
        <v>220</v>
      </c>
      <c r="I76">
        <f t="shared" si="3"/>
        <v>67</v>
      </c>
    </row>
    <row r="77" spans="1:9" x14ac:dyDescent="0.25">
      <c r="A77" s="2" t="s">
        <v>715</v>
      </c>
      <c r="B77" s="3" t="str">
        <f>VLOOKUP($A77,'RAW DATA'!$A$1:$AI$332,2,FALSE)</f>
        <v>SDL-06597</v>
      </c>
      <c r="C77" s="3" t="str">
        <f>VLOOKUP($A77,'RAW DATA'!$A$1:$AI$332,7,FALSE)</f>
        <v>Pouch</v>
      </c>
      <c r="D77" s="3">
        <f>VLOOKUP($A77,'RAW DATA'!$A$1:$AI$332,28,FALSE)</f>
        <v>96</v>
      </c>
      <c r="E77" s="3">
        <f>VLOOKUP($A77,'RAW DATA'!$A$1:$AI$332,29,FALSE)</f>
        <v>6.5</v>
      </c>
      <c r="F77" s="3">
        <f>VLOOKUP($A77,'RAW DATA'!$A$1:$AI$332,30,FALSE)</f>
        <v>60</v>
      </c>
      <c r="G77" s="3">
        <f>VLOOKUP($A77,'RAW DATA'!$A$1:$AI$332,31,FALSE)</f>
        <v>0</v>
      </c>
      <c r="H77">
        <f t="shared" si="2"/>
        <v>96</v>
      </c>
      <c r="I77">
        <f t="shared" si="3"/>
        <v>60</v>
      </c>
    </row>
    <row r="78" spans="1:9" x14ac:dyDescent="0.25">
      <c r="A78" s="2" t="s">
        <v>716</v>
      </c>
      <c r="B78" s="3" t="str">
        <f>VLOOKUP($A78,'RAW DATA'!$A$1:$AI$332,2,FALSE)</f>
        <v>SDL-06600</v>
      </c>
      <c r="C78" s="3" t="str">
        <f>VLOOKUP($A78,'RAW DATA'!$A$1:$AI$332,7,FALSE)</f>
        <v>Pouch</v>
      </c>
      <c r="D78" s="3">
        <f>VLOOKUP($A78,'RAW DATA'!$A$1:$AI$332,28,FALSE)</f>
        <v>136</v>
      </c>
      <c r="E78" s="3">
        <f>VLOOKUP($A78,'RAW DATA'!$A$1:$AI$332,29,FALSE)</f>
        <v>8.1999999999999993</v>
      </c>
      <c r="F78" s="3">
        <f>VLOOKUP($A78,'RAW DATA'!$A$1:$AI$332,30,FALSE)</f>
        <v>35.5</v>
      </c>
      <c r="G78" s="3">
        <f>VLOOKUP($A78,'RAW DATA'!$A$1:$AI$332,31,FALSE)</f>
        <v>0</v>
      </c>
      <c r="H78">
        <f t="shared" si="2"/>
        <v>136</v>
      </c>
      <c r="I78">
        <f t="shared" si="3"/>
        <v>35.5</v>
      </c>
    </row>
    <row r="79" spans="1:9" x14ac:dyDescent="0.25">
      <c r="A79" s="2" t="s">
        <v>717</v>
      </c>
      <c r="B79" s="3" t="str">
        <f>VLOOKUP($A79,'RAW DATA'!$A$1:$AI$332,2,FALSE)</f>
        <v>SDL-06638</v>
      </c>
      <c r="C79" s="3" t="str">
        <f>VLOOKUP($A79,'RAW DATA'!$A$1:$AI$332,7,FALSE)</f>
        <v>Pouch</v>
      </c>
      <c r="D79" s="3">
        <f>VLOOKUP($A79,'RAW DATA'!$A$1:$AI$332,28,FALSE)</f>
        <v>101</v>
      </c>
      <c r="E79" s="3">
        <f>VLOOKUP($A79,'RAW DATA'!$A$1:$AI$332,29,FALSE)</f>
        <v>6.7</v>
      </c>
      <c r="F79" s="3">
        <f>VLOOKUP($A79,'RAW DATA'!$A$1:$AI$332,30,FALSE)</f>
        <v>67.5</v>
      </c>
      <c r="G79" s="3">
        <f>VLOOKUP($A79,'RAW DATA'!$A$1:$AI$332,31,FALSE)</f>
        <v>0</v>
      </c>
      <c r="H79">
        <f t="shared" si="2"/>
        <v>101</v>
      </c>
      <c r="I79">
        <f t="shared" si="3"/>
        <v>67.5</v>
      </c>
    </row>
    <row r="80" spans="1:9" x14ac:dyDescent="0.25">
      <c r="A80" s="2" t="s">
        <v>718</v>
      </c>
      <c r="B80" s="3" t="str">
        <f>VLOOKUP($A80,'RAW DATA'!$A$1:$AI$332,2,FALSE)</f>
        <v>SDL-06646</v>
      </c>
      <c r="C80" s="3" t="str">
        <f>VLOOKUP($A80,'RAW DATA'!$A$1:$AI$332,7,FALSE)</f>
        <v>Pouch</v>
      </c>
      <c r="D80" s="3">
        <f>VLOOKUP($A80,'RAW DATA'!$A$1:$AI$332,28,FALSE)</f>
        <v>135</v>
      </c>
      <c r="E80" s="3">
        <f>VLOOKUP($A80,'RAW DATA'!$A$1:$AI$332,29,FALSE)</f>
        <v>7.5</v>
      </c>
      <c r="F80" s="3">
        <f>VLOOKUP($A80,'RAW DATA'!$A$1:$AI$332,30,FALSE)</f>
        <v>45</v>
      </c>
      <c r="G80" s="3">
        <f>VLOOKUP($A80,'RAW DATA'!$A$1:$AI$332,31,FALSE)</f>
        <v>0</v>
      </c>
      <c r="H80">
        <f t="shared" si="2"/>
        <v>135</v>
      </c>
      <c r="I80">
        <f t="shared" si="3"/>
        <v>45</v>
      </c>
    </row>
    <row r="81" spans="1:9" x14ac:dyDescent="0.25">
      <c r="A81" s="2" t="s">
        <v>450</v>
      </c>
      <c r="B81" s="3" t="str">
        <f>VLOOKUP($A81,'RAW DATA'!$A$1:$AI$332,2,FALSE)</f>
        <v>SDL-07227</v>
      </c>
      <c r="C81" s="3" t="str">
        <f>VLOOKUP($A81,'RAW DATA'!$A$1:$AI$332,7,FALSE)</f>
        <v>Pouch</v>
      </c>
      <c r="D81" s="3">
        <f>VLOOKUP($A81,'RAW DATA'!$A$1:$AI$332,28,FALSE)</f>
        <v>122</v>
      </c>
      <c r="E81" s="3">
        <f>VLOOKUP($A81,'RAW DATA'!$A$1:$AI$332,29,FALSE)</f>
        <v>5.2</v>
      </c>
      <c r="F81" s="3">
        <f>VLOOKUP($A81,'RAW DATA'!$A$1:$AI$332,30,FALSE)</f>
        <v>80</v>
      </c>
      <c r="G81" s="3">
        <f>VLOOKUP($A81,'RAW DATA'!$A$1:$AI$332,31,FALSE)</f>
        <v>0</v>
      </c>
      <c r="H81">
        <f t="shared" si="2"/>
        <v>122</v>
      </c>
      <c r="I81">
        <f t="shared" si="3"/>
        <v>80</v>
      </c>
    </row>
    <row r="82" spans="1:9" x14ac:dyDescent="0.25">
      <c r="A82" s="2" t="s">
        <v>451</v>
      </c>
      <c r="B82" s="3" t="str">
        <f>VLOOKUP($A82,'RAW DATA'!$A$1:$AI$332,2,FALSE)</f>
        <v>SDL-07234</v>
      </c>
      <c r="C82" s="3" t="str">
        <f>VLOOKUP($A82,'RAW DATA'!$A$1:$AI$332,7,FALSE)</f>
        <v>Pouch</v>
      </c>
      <c r="D82" s="3">
        <f>VLOOKUP($A82,'RAW DATA'!$A$1:$AI$332,28,FALSE)</f>
        <v>138</v>
      </c>
      <c r="E82" s="3">
        <f>VLOOKUP($A82,'RAW DATA'!$A$1:$AI$332,29,FALSE)</f>
        <v>8.5</v>
      </c>
      <c r="F82" s="3">
        <f>VLOOKUP($A82,'RAW DATA'!$A$1:$AI$332,30,FALSE)</f>
        <v>35</v>
      </c>
      <c r="G82" s="3">
        <f>VLOOKUP($A82,'RAW DATA'!$A$1:$AI$332,31,FALSE)</f>
        <v>0</v>
      </c>
      <c r="H82">
        <f t="shared" si="2"/>
        <v>138</v>
      </c>
      <c r="I82">
        <f t="shared" si="3"/>
        <v>35</v>
      </c>
    </row>
    <row r="83" spans="1:9" x14ac:dyDescent="0.25">
      <c r="A83" s="2" t="s">
        <v>452</v>
      </c>
      <c r="B83" s="3" t="str">
        <f>VLOOKUP($A83,'RAW DATA'!$A$1:$AI$332,2,FALSE)</f>
        <v>SDL-07236</v>
      </c>
      <c r="C83" s="3" t="str">
        <f>VLOOKUP($A83,'RAW DATA'!$A$1:$AI$332,7,FALSE)</f>
        <v>Pouch</v>
      </c>
      <c r="D83" s="3">
        <f>VLOOKUP($A83,'RAW DATA'!$A$1:$AI$332,28,FALSE)</f>
        <v>135</v>
      </c>
      <c r="E83" s="3">
        <f>VLOOKUP($A83,'RAW DATA'!$A$1:$AI$332,29,FALSE)</f>
        <v>8</v>
      </c>
      <c r="F83" s="3">
        <f>VLOOKUP($A83,'RAW DATA'!$A$1:$AI$332,30,FALSE)</f>
        <v>45</v>
      </c>
      <c r="G83" s="3">
        <f>VLOOKUP($A83,'RAW DATA'!$A$1:$AI$332,31,FALSE)</f>
        <v>0</v>
      </c>
      <c r="H83">
        <f t="shared" si="2"/>
        <v>135</v>
      </c>
      <c r="I83">
        <f t="shared" si="3"/>
        <v>45</v>
      </c>
    </row>
    <row r="84" spans="1:9" x14ac:dyDescent="0.25">
      <c r="A84" s="2" t="s">
        <v>453</v>
      </c>
      <c r="B84" s="3" t="str">
        <f>VLOOKUP($A84,'RAW DATA'!$A$1:$AI$332,2,FALSE)</f>
        <v>SDL-07237</v>
      </c>
      <c r="C84" s="3" t="str">
        <f>VLOOKUP($A84,'RAW DATA'!$A$1:$AI$332,7,FALSE)</f>
        <v>Pouch</v>
      </c>
      <c r="D84" s="3">
        <f>VLOOKUP($A84,'RAW DATA'!$A$1:$AI$332,28,FALSE)</f>
        <v>135</v>
      </c>
      <c r="E84" s="3">
        <f>VLOOKUP($A84,'RAW DATA'!$A$1:$AI$332,29,FALSE)</f>
        <v>9</v>
      </c>
      <c r="F84" s="3">
        <f>VLOOKUP($A84,'RAW DATA'!$A$1:$AI$332,30,FALSE)</f>
        <v>45</v>
      </c>
      <c r="G84" s="3">
        <f>VLOOKUP($A84,'RAW DATA'!$A$1:$AI$332,31,FALSE)</f>
        <v>0</v>
      </c>
      <c r="H84">
        <f t="shared" si="2"/>
        <v>135</v>
      </c>
      <c r="I84">
        <f t="shared" si="3"/>
        <v>45</v>
      </c>
    </row>
    <row r="85" spans="1:9" x14ac:dyDescent="0.25">
      <c r="A85" s="2" t="s">
        <v>454</v>
      </c>
      <c r="B85" s="3" t="str">
        <f>VLOOKUP($A85,'RAW DATA'!$A$1:$AI$332,2,FALSE)</f>
        <v>SDL-07238</v>
      </c>
      <c r="C85" s="3" t="str">
        <f>VLOOKUP($A85,'RAW DATA'!$A$1:$AI$332,7,FALSE)</f>
        <v>Pouch</v>
      </c>
      <c r="D85" s="3">
        <f>VLOOKUP($A85,'RAW DATA'!$A$1:$AI$332,28,FALSE)</f>
        <v>169</v>
      </c>
      <c r="E85" s="3">
        <f>VLOOKUP($A85,'RAW DATA'!$A$1:$AI$332,29,FALSE)</f>
        <v>5</v>
      </c>
      <c r="F85" s="3">
        <f>VLOOKUP($A85,'RAW DATA'!$A$1:$AI$332,30,FALSE)</f>
        <v>49</v>
      </c>
      <c r="G85" s="3">
        <f>VLOOKUP($A85,'RAW DATA'!$A$1:$AI$332,31,FALSE)</f>
        <v>0</v>
      </c>
      <c r="H85">
        <f t="shared" si="2"/>
        <v>169</v>
      </c>
      <c r="I85">
        <f t="shared" si="3"/>
        <v>49</v>
      </c>
    </row>
    <row r="86" spans="1:9" x14ac:dyDescent="0.25">
      <c r="A86" s="2" t="s">
        <v>455</v>
      </c>
      <c r="B86" s="3" t="str">
        <f>VLOOKUP($A86,'RAW DATA'!$A$1:$AI$332,2,FALSE)</f>
        <v>SDL-07239</v>
      </c>
      <c r="C86" s="3" t="str">
        <f>VLOOKUP($A86,'RAW DATA'!$A$1:$AI$332,7,FALSE)</f>
        <v>Pouch</v>
      </c>
      <c r="D86" s="3">
        <f>VLOOKUP($A86,'RAW DATA'!$A$1:$AI$332,28,FALSE)</f>
        <v>169</v>
      </c>
      <c r="E86" s="3">
        <f>VLOOKUP($A86,'RAW DATA'!$A$1:$AI$332,29,FALSE)</f>
        <v>6</v>
      </c>
      <c r="F86" s="3">
        <f>VLOOKUP($A86,'RAW DATA'!$A$1:$AI$332,30,FALSE)</f>
        <v>49</v>
      </c>
      <c r="G86" s="3">
        <f>VLOOKUP($A86,'RAW DATA'!$A$1:$AI$332,31,FALSE)</f>
        <v>0</v>
      </c>
      <c r="H86">
        <f t="shared" si="2"/>
        <v>169</v>
      </c>
      <c r="I86">
        <f t="shared" si="3"/>
        <v>49</v>
      </c>
    </row>
    <row r="87" spans="1:9" x14ac:dyDescent="0.25">
      <c r="A87" s="2" t="s">
        <v>456</v>
      </c>
      <c r="B87" s="3" t="str">
        <f>VLOOKUP($A87,'RAW DATA'!$A$1:$AI$332,2,FALSE)</f>
        <v>SDL-07240</v>
      </c>
      <c r="C87" s="3" t="str">
        <f>VLOOKUP($A87,'RAW DATA'!$A$1:$AI$332,7,FALSE)</f>
        <v>Pouch</v>
      </c>
      <c r="D87" s="3">
        <f>VLOOKUP($A87,'RAW DATA'!$A$1:$AI$332,28,FALSE)</f>
        <v>169</v>
      </c>
      <c r="E87" s="3">
        <f>VLOOKUP($A87,'RAW DATA'!$A$1:$AI$332,29,FALSE)</f>
        <v>7.6</v>
      </c>
      <c r="F87" s="3">
        <f>VLOOKUP($A87,'RAW DATA'!$A$1:$AI$332,30,FALSE)</f>
        <v>49</v>
      </c>
      <c r="G87" s="3">
        <f>VLOOKUP($A87,'RAW DATA'!$A$1:$AI$332,31,FALSE)</f>
        <v>0</v>
      </c>
      <c r="H87">
        <f t="shared" si="2"/>
        <v>169</v>
      </c>
      <c r="I87">
        <f t="shared" si="3"/>
        <v>49</v>
      </c>
    </row>
    <row r="88" spans="1:9" x14ac:dyDescent="0.25">
      <c r="A88" s="2" t="s">
        <v>497</v>
      </c>
      <c r="B88" s="3" t="str">
        <f>VLOOKUP($A88,'RAW DATA'!$A$1:$AI$332,2,FALSE)</f>
        <v>SDL-20110</v>
      </c>
      <c r="C88" s="3" t="str">
        <f>VLOOKUP($A88,'RAW DATA'!$A$1:$AI$332,7,FALSE)</f>
        <v>Pouch</v>
      </c>
      <c r="D88" s="3">
        <f>VLOOKUP($A88,'RAW DATA'!$A$1:$AI$332,28,FALSE)</f>
        <v>135</v>
      </c>
      <c r="E88" s="3">
        <f>VLOOKUP($A88,'RAW DATA'!$A$1:$AI$332,29,FALSE)</f>
        <v>6.5</v>
      </c>
      <c r="F88" s="3">
        <f>VLOOKUP($A88,'RAW DATA'!$A$1:$AI$332,30,FALSE)</f>
        <v>45</v>
      </c>
      <c r="G88" s="3">
        <f>VLOOKUP($A88,'RAW DATA'!$A$1:$AI$332,31,FALSE)</f>
        <v>0</v>
      </c>
      <c r="H88">
        <f t="shared" si="2"/>
        <v>135</v>
      </c>
      <c r="I88">
        <f t="shared" si="3"/>
        <v>45</v>
      </c>
    </row>
    <row r="89" spans="1:9" x14ac:dyDescent="0.25">
      <c r="A89" s="2" t="s">
        <v>498</v>
      </c>
      <c r="B89" s="3" t="str">
        <f>VLOOKUP($A89,'RAW DATA'!$A$1:$AI$332,2,FALSE)</f>
        <v>SDL-20112</v>
      </c>
      <c r="C89" s="3" t="str">
        <f>VLOOKUP($A89,'RAW DATA'!$A$1:$AI$332,7,FALSE)</f>
        <v>Pouch</v>
      </c>
      <c r="D89" s="3">
        <f>VLOOKUP($A89,'RAW DATA'!$A$1:$AI$332,28,FALSE)</f>
        <v>135</v>
      </c>
      <c r="E89" s="3">
        <f>VLOOKUP($A89,'RAW DATA'!$A$1:$AI$332,29,FALSE)</f>
        <v>8.5</v>
      </c>
      <c r="F89" s="3">
        <f>VLOOKUP($A89,'RAW DATA'!$A$1:$AI$332,30,FALSE)</f>
        <v>45</v>
      </c>
      <c r="G89" s="3">
        <f>VLOOKUP($A89,'RAW DATA'!$A$1:$AI$332,31,FALSE)</f>
        <v>0</v>
      </c>
      <c r="H89">
        <f t="shared" si="2"/>
        <v>135</v>
      </c>
      <c r="I89">
        <f t="shared" si="3"/>
        <v>45</v>
      </c>
    </row>
    <row r="90" spans="1:9" x14ac:dyDescent="0.25">
      <c r="A90" s="2" t="s">
        <v>500</v>
      </c>
      <c r="B90" s="3" t="str">
        <f>VLOOKUP($A90,'RAW DATA'!$A$1:$AI$332,2,FALSE)</f>
        <v>SDL-20131</v>
      </c>
      <c r="C90" s="3" t="str">
        <f>VLOOKUP($A90,'RAW DATA'!$A$1:$AI$332,7,FALSE)</f>
        <v>Pouch</v>
      </c>
      <c r="D90" s="3">
        <f>VLOOKUP($A90,'RAW DATA'!$A$1:$AI$332,28,FALSE)</f>
        <v>166</v>
      </c>
      <c r="E90" s="3">
        <f>VLOOKUP($A90,'RAW DATA'!$A$1:$AI$332,29,FALSE)</f>
        <v>6.5</v>
      </c>
      <c r="F90" s="3">
        <f>VLOOKUP($A90,'RAW DATA'!$A$1:$AI$332,30,FALSE)</f>
        <v>48</v>
      </c>
      <c r="G90" s="3">
        <f>VLOOKUP($A90,'RAW DATA'!$A$1:$AI$332,31,FALSE)</f>
        <v>0</v>
      </c>
      <c r="H90">
        <f t="shared" si="2"/>
        <v>166</v>
      </c>
      <c r="I90">
        <f t="shared" si="3"/>
        <v>48</v>
      </c>
    </row>
    <row r="91" spans="1:9" x14ac:dyDescent="0.25">
      <c r="A91" s="2" t="s">
        <v>502</v>
      </c>
      <c r="B91" s="3" t="str">
        <f>VLOOKUP($A91,'RAW DATA'!$A$1:$AI$332,2,FALSE)</f>
        <v>SDL-20132</v>
      </c>
      <c r="C91" s="3" t="str">
        <f>VLOOKUP($A91,'RAW DATA'!$A$1:$AI$332,7,FALSE)</f>
        <v>Pouch</v>
      </c>
      <c r="D91" s="3">
        <f>VLOOKUP($A91,'RAW DATA'!$A$1:$AI$332,28,FALSE)</f>
        <v>166</v>
      </c>
      <c r="E91" s="3">
        <f>VLOOKUP($A91,'RAW DATA'!$A$1:$AI$332,29,FALSE)</f>
        <v>6.8</v>
      </c>
      <c r="F91" s="3">
        <f>VLOOKUP($A91,'RAW DATA'!$A$1:$AI$332,30,FALSE)</f>
        <v>48</v>
      </c>
      <c r="G91" s="3">
        <f>VLOOKUP($A91,'RAW DATA'!$A$1:$AI$332,31,FALSE)</f>
        <v>0</v>
      </c>
      <c r="H91">
        <f t="shared" si="2"/>
        <v>166</v>
      </c>
      <c r="I91">
        <f t="shared" si="3"/>
        <v>48</v>
      </c>
    </row>
    <row r="92" spans="1:9" x14ac:dyDescent="0.25">
      <c r="A92" s="2" t="s">
        <v>504</v>
      </c>
      <c r="B92" s="3" t="str">
        <f>VLOOKUP($A92,'RAW DATA'!$A$1:$AI$332,2,FALSE)</f>
        <v>SDL-20133</v>
      </c>
      <c r="C92" s="3" t="str">
        <f>VLOOKUP($A92,'RAW DATA'!$A$1:$AI$332,7,FALSE)</f>
        <v>Pouch</v>
      </c>
      <c r="D92" s="3">
        <f>VLOOKUP($A92,'RAW DATA'!$A$1:$AI$332,28,FALSE)</f>
        <v>166</v>
      </c>
      <c r="E92" s="3">
        <f>VLOOKUP($A92,'RAW DATA'!$A$1:$AI$332,29,FALSE)</f>
        <v>7.5</v>
      </c>
      <c r="F92" s="3">
        <f>VLOOKUP($A92,'RAW DATA'!$A$1:$AI$332,30,FALSE)</f>
        <v>48</v>
      </c>
      <c r="G92" s="3">
        <f>VLOOKUP($A92,'RAW DATA'!$A$1:$AI$332,31,FALSE)</f>
        <v>0</v>
      </c>
      <c r="H92">
        <f t="shared" si="2"/>
        <v>166</v>
      </c>
      <c r="I92">
        <f t="shared" si="3"/>
        <v>48</v>
      </c>
    </row>
    <row r="93" spans="1:9" x14ac:dyDescent="0.25">
      <c r="A93" s="2" t="s">
        <v>506</v>
      </c>
      <c r="B93" s="3" t="str">
        <f>VLOOKUP($A93,'RAW DATA'!$A$1:$AI$332,2,FALSE)</f>
        <v>SDL-20149</v>
      </c>
      <c r="C93" s="3" t="str">
        <f>VLOOKUP($A93,'RAW DATA'!$A$1:$AI$332,7,FALSE)</f>
        <v>Pouch</v>
      </c>
      <c r="D93" s="3">
        <f>VLOOKUP($A93,'RAW DATA'!$A$1:$AI$332,28,FALSE)</f>
        <v>85</v>
      </c>
      <c r="E93" s="3">
        <f>VLOOKUP($A93,'RAW DATA'!$A$1:$AI$332,29,FALSE)</f>
        <v>8.5</v>
      </c>
      <c r="F93" s="3">
        <f>VLOOKUP($A93,'RAW DATA'!$A$1:$AI$332,30,FALSE)</f>
        <v>50</v>
      </c>
      <c r="G93" s="3">
        <f>VLOOKUP($A93,'RAW DATA'!$A$1:$AI$332,31,FALSE)</f>
        <v>0</v>
      </c>
      <c r="H93">
        <f t="shared" si="2"/>
        <v>85</v>
      </c>
      <c r="I93">
        <f t="shared" si="3"/>
        <v>50</v>
      </c>
    </row>
    <row r="94" spans="1:9" x14ac:dyDescent="0.25">
      <c r="A94" s="2" t="s">
        <v>508</v>
      </c>
      <c r="B94" s="3" t="str">
        <f>VLOOKUP($A94,'RAW DATA'!$A$1:$AI$332,2,FALSE)</f>
        <v>SDL-20153</v>
      </c>
      <c r="C94" s="3" t="str">
        <f>VLOOKUP($A94,'RAW DATA'!$A$1:$AI$332,7,FALSE)</f>
        <v>Pouch</v>
      </c>
      <c r="D94" s="3">
        <f>VLOOKUP($A94,'RAW DATA'!$A$1:$AI$332,28,FALSE)</f>
        <v>109</v>
      </c>
      <c r="E94" s="3">
        <f>VLOOKUP($A94,'RAW DATA'!$A$1:$AI$332,29,FALSE)</f>
        <v>9</v>
      </c>
      <c r="F94" s="3">
        <f>VLOOKUP($A94,'RAW DATA'!$A$1:$AI$332,30,FALSE)</f>
        <v>51</v>
      </c>
      <c r="G94" s="3">
        <f>VLOOKUP($A94,'RAW DATA'!$A$1:$AI$332,31,FALSE)</f>
        <v>0</v>
      </c>
      <c r="H94">
        <f t="shared" si="2"/>
        <v>109</v>
      </c>
      <c r="I94">
        <f t="shared" si="3"/>
        <v>51</v>
      </c>
    </row>
    <row r="95" spans="1:9" x14ac:dyDescent="0.25">
      <c r="A95" s="2" t="s">
        <v>510</v>
      </c>
      <c r="B95" s="3" t="str">
        <f>VLOOKUP($A95,'RAW DATA'!$A$1:$AI$332,2,FALSE)</f>
        <v>SDL-20180</v>
      </c>
      <c r="C95" s="3" t="str">
        <f>VLOOKUP($A95,'RAW DATA'!$A$1:$AI$332,7,FALSE)</f>
        <v>Pouch</v>
      </c>
      <c r="D95" s="3">
        <f>VLOOKUP($A95,'RAW DATA'!$A$1:$AI$332,28,FALSE)</f>
        <v>72</v>
      </c>
      <c r="E95" s="3">
        <f>VLOOKUP($A95,'RAW DATA'!$A$1:$AI$332,29,FALSE)</f>
        <v>9.1999999999999993</v>
      </c>
      <c r="F95" s="3">
        <f>VLOOKUP($A95,'RAW DATA'!$A$1:$AI$332,30,FALSE)</f>
        <v>55</v>
      </c>
      <c r="G95" s="3">
        <f>VLOOKUP($A95,'RAW DATA'!$A$1:$AI$332,31,FALSE)</f>
        <v>0</v>
      </c>
      <c r="H95">
        <f t="shared" si="2"/>
        <v>72</v>
      </c>
      <c r="I95">
        <f t="shared" si="3"/>
        <v>55</v>
      </c>
    </row>
    <row r="96" spans="1:9" x14ac:dyDescent="0.25">
      <c r="A96" s="2" t="s">
        <v>512</v>
      </c>
      <c r="B96" s="3" t="str">
        <f>VLOOKUP($A96,'RAW DATA'!$A$1:$AI$332,2,FALSE)</f>
        <v>SDL-20209</v>
      </c>
      <c r="C96" s="3" t="str">
        <f>VLOOKUP($A96,'RAW DATA'!$A$1:$AI$332,7,FALSE)</f>
        <v>Pouch</v>
      </c>
      <c r="D96" s="3">
        <f>VLOOKUP($A96,'RAW DATA'!$A$1:$AI$332,28,FALSE)</f>
        <v>67</v>
      </c>
      <c r="E96" s="3">
        <f>VLOOKUP($A96,'RAW DATA'!$A$1:$AI$332,29,FALSE)</f>
        <v>9.5</v>
      </c>
      <c r="F96" s="3">
        <f>VLOOKUP($A96,'RAW DATA'!$A$1:$AI$332,30,FALSE)</f>
        <v>61</v>
      </c>
      <c r="G96" s="3">
        <f>VLOOKUP($A96,'RAW DATA'!$A$1:$AI$332,31,FALSE)</f>
        <v>0</v>
      </c>
      <c r="H96">
        <f t="shared" si="2"/>
        <v>67</v>
      </c>
      <c r="I96">
        <f t="shared" si="3"/>
        <v>61</v>
      </c>
    </row>
    <row r="97" spans="1:9" x14ac:dyDescent="0.25">
      <c r="A97" s="2" t="s">
        <v>514</v>
      </c>
      <c r="B97" s="3" t="str">
        <f>VLOOKUP($A97,'RAW DATA'!$A$1:$AI$332,2,FALSE)</f>
        <v>SDL-20211</v>
      </c>
      <c r="C97" s="3" t="str">
        <f>VLOOKUP($A97,'RAW DATA'!$A$1:$AI$332,7,FALSE)</f>
        <v>Pouch</v>
      </c>
      <c r="D97" s="3">
        <f>VLOOKUP($A97,'RAW DATA'!$A$1:$AI$332,28,FALSE)</f>
        <v>94</v>
      </c>
      <c r="E97" s="3">
        <f>VLOOKUP($A97,'RAW DATA'!$A$1:$AI$332,29,FALSE)</f>
        <v>6.5</v>
      </c>
      <c r="F97" s="3">
        <f>VLOOKUP($A97,'RAW DATA'!$A$1:$AI$332,30,FALSE)</f>
        <v>61</v>
      </c>
      <c r="G97" s="3">
        <f>VLOOKUP($A97,'RAW DATA'!$A$1:$AI$332,31,FALSE)</f>
        <v>0</v>
      </c>
      <c r="H97">
        <f t="shared" si="2"/>
        <v>94</v>
      </c>
      <c r="I97">
        <f t="shared" si="3"/>
        <v>61</v>
      </c>
    </row>
    <row r="98" spans="1:9" x14ac:dyDescent="0.25">
      <c r="A98" s="2" t="s">
        <v>516</v>
      </c>
      <c r="B98" s="3" t="str">
        <f>VLOOKUP($A98,'RAW DATA'!$A$1:$AI$332,2,FALSE)</f>
        <v>SDL-20223</v>
      </c>
      <c r="C98" s="3" t="str">
        <f>VLOOKUP($A98,'RAW DATA'!$A$1:$AI$332,7,FALSE)</f>
        <v>Pouch</v>
      </c>
      <c r="D98" s="3">
        <f>VLOOKUP($A98,'RAW DATA'!$A$1:$AI$332,28,FALSE)</f>
        <v>70</v>
      </c>
      <c r="E98" s="3">
        <f>VLOOKUP($A98,'RAW DATA'!$A$1:$AI$332,29,FALSE)</f>
        <v>8.5</v>
      </c>
      <c r="F98" s="3">
        <f>VLOOKUP($A98,'RAW DATA'!$A$1:$AI$332,30,FALSE)</f>
        <v>62</v>
      </c>
      <c r="G98" s="3">
        <f>VLOOKUP($A98,'RAW DATA'!$A$1:$AI$332,31,FALSE)</f>
        <v>0</v>
      </c>
      <c r="H98">
        <f t="shared" si="2"/>
        <v>70</v>
      </c>
      <c r="I98">
        <f t="shared" si="3"/>
        <v>62</v>
      </c>
    </row>
    <row r="99" spans="1:9" x14ac:dyDescent="0.25">
      <c r="A99" s="2" t="s">
        <v>518</v>
      </c>
      <c r="B99" s="3" t="str">
        <f>VLOOKUP($A99,'RAW DATA'!$A$1:$AI$332,2,FALSE)</f>
        <v>SDL-20224</v>
      </c>
      <c r="C99" s="3" t="str">
        <f>VLOOKUP($A99,'RAW DATA'!$A$1:$AI$332,7,FALSE)</f>
        <v>Pouch</v>
      </c>
      <c r="D99" s="3">
        <f>VLOOKUP($A99,'RAW DATA'!$A$1:$AI$332,28,FALSE)</f>
        <v>100</v>
      </c>
      <c r="E99" s="3">
        <f>VLOOKUP($A99,'RAW DATA'!$A$1:$AI$332,29,FALSE)</f>
        <v>5</v>
      </c>
      <c r="F99" s="3">
        <f>VLOOKUP($A99,'RAW DATA'!$A$1:$AI$332,30,FALSE)</f>
        <v>100</v>
      </c>
      <c r="G99" s="3">
        <f>VLOOKUP($A99,'RAW DATA'!$A$1:$AI$332,31,FALSE)</f>
        <v>0</v>
      </c>
      <c r="H99">
        <f t="shared" si="2"/>
        <v>100</v>
      </c>
      <c r="I99">
        <f t="shared" si="3"/>
        <v>100</v>
      </c>
    </row>
    <row r="100" spans="1:9" x14ac:dyDescent="0.25">
      <c r="A100" s="2" t="s">
        <v>520</v>
      </c>
      <c r="B100" s="3" t="str">
        <f>VLOOKUP($A100,'RAW DATA'!$A$1:$AI$332,2,FALSE)</f>
        <v>SDL-20226</v>
      </c>
      <c r="C100" s="3" t="str">
        <f>VLOOKUP($A100,'RAW DATA'!$A$1:$AI$332,7,FALSE)</f>
        <v>Pouch</v>
      </c>
      <c r="D100" s="3">
        <f>VLOOKUP($A100,'RAW DATA'!$A$1:$AI$332,28,FALSE)</f>
        <v>100</v>
      </c>
      <c r="E100" s="3">
        <f>VLOOKUP($A100,'RAW DATA'!$A$1:$AI$332,29,FALSE)</f>
        <v>6.1</v>
      </c>
      <c r="F100" s="3">
        <f>VLOOKUP($A100,'RAW DATA'!$A$1:$AI$332,30,FALSE)</f>
        <v>100</v>
      </c>
      <c r="G100" s="3">
        <f>VLOOKUP($A100,'RAW DATA'!$A$1:$AI$332,31,FALSE)</f>
        <v>0</v>
      </c>
      <c r="H100">
        <f t="shared" si="2"/>
        <v>100</v>
      </c>
      <c r="I100">
        <f t="shared" si="3"/>
        <v>100</v>
      </c>
    </row>
    <row r="101" spans="1:9" x14ac:dyDescent="0.25">
      <c r="A101" s="2" t="s">
        <v>521</v>
      </c>
      <c r="B101" s="3" t="str">
        <f>VLOOKUP($A101,'RAW DATA'!$A$1:$AI$332,2,FALSE)</f>
        <v>SDL-20228</v>
      </c>
      <c r="C101" s="3" t="str">
        <f>VLOOKUP($A101,'RAW DATA'!$A$1:$AI$332,7,FALSE)</f>
        <v>Pouch</v>
      </c>
      <c r="D101" s="3">
        <f>VLOOKUP($A101,'RAW DATA'!$A$1:$AI$332,28,FALSE)</f>
        <v>122</v>
      </c>
      <c r="E101" s="3">
        <f>VLOOKUP($A101,'RAW DATA'!$A$1:$AI$332,29,FALSE)</f>
        <v>3.8</v>
      </c>
      <c r="F101" s="3">
        <f>VLOOKUP($A101,'RAW DATA'!$A$1:$AI$332,30,FALSE)</f>
        <v>103</v>
      </c>
      <c r="G101" s="3">
        <f>VLOOKUP($A101,'RAW DATA'!$A$1:$AI$332,31,FALSE)</f>
        <v>0</v>
      </c>
      <c r="H101">
        <f t="shared" si="2"/>
        <v>122</v>
      </c>
      <c r="I101">
        <f t="shared" si="3"/>
        <v>103</v>
      </c>
    </row>
    <row r="102" spans="1:9" x14ac:dyDescent="0.25">
      <c r="A102" s="2" t="s">
        <v>523</v>
      </c>
      <c r="B102" s="3" t="str">
        <f>VLOOKUP($A102,'RAW DATA'!$A$1:$AI$332,2,FALSE)</f>
        <v>SDL-20231</v>
      </c>
      <c r="C102" s="3" t="str">
        <f>VLOOKUP($A102,'RAW DATA'!$A$1:$AI$332,7,FALSE)</f>
        <v>Pouch</v>
      </c>
      <c r="D102" s="3">
        <f>VLOOKUP($A102,'RAW DATA'!$A$1:$AI$332,28,FALSE)</f>
        <v>122</v>
      </c>
      <c r="E102" s="3">
        <f>VLOOKUP($A102,'RAW DATA'!$A$1:$AI$332,29,FALSE)</f>
        <v>5.5</v>
      </c>
      <c r="F102" s="3">
        <f>VLOOKUP($A102,'RAW DATA'!$A$1:$AI$332,30,FALSE)</f>
        <v>103</v>
      </c>
      <c r="G102" s="3">
        <f>VLOOKUP($A102,'RAW DATA'!$A$1:$AI$332,31,FALSE)</f>
        <v>0</v>
      </c>
      <c r="H102">
        <f t="shared" si="2"/>
        <v>122</v>
      </c>
      <c r="I102">
        <f t="shared" si="3"/>
        <v>103</v>
      </c>
    </row>
    <row r="103" spans="1:9" x14ac:dyDescent="0.25">
      <c r="A103" s="2" t="s">
        <v>524</v>
      </c>
      <c r="B103" s="3" t="str">
        <f>VLOOKUP($A103,'RAW DATA'!$A$1:$AI$332,2,FALSE)</f>
        <v>SDL-20232</v>
      </c>
      <c r="C103" s="3" t="str">
        <f>VLOOKUP($A103,'RAW DATA'!$A$1:$AI$332,7,FALSE)</f>
        <v>Pouch</v>
      </c>
      <c r="D103" s="3">
        <f>VLOOKUP($A103,'RAW DATA'!$A$1:$AI$332,28,FALSE)</f>
        <v>122</v>
      </c>
      <c r="E103" s="3">
        <f>VLOOKUP($A103,'RAW DATA'!$A$1:$AI$332,29,FALSE)</f>
        <v>7</v>
      </c>
      <c r="F103" s="3">
        <f>VLOOKUP($A103,'RAW DATA'!$A$1:$AI$332,30,FALSE)</f>
        <v>103</v>
      </c>
      <c r="G103" s="3">
        <f>VLOOKUP($A103,'RAW DATA'!$A$1:$AI$332,31,FALSE)</f>
        <v>0</v>
      </c>
      <c r="H103">
        <f t="shared" si="2"/>
        <v>122</v>
      </c>
      <c r="I103">
        <f t="shared" si="3"/>
        <v>103</v>
      </c>
    </row>
    <row r="104" spans="1:9" x14ac:dyDescent="0.25">
      <c r="A104" s="2" t="s">
        <v>525</v>
      </c>
      <c r="B104" s="3" t="str">
        <f>VLOOKUP($A104,'RAW DATA'!$A$1:$AI$332,2,FALSE)</f>
        <v>SDL-20371</v>
      </c>
      <c r="C104" s="3" t="str">
        <f>VLOOKUP($A104,'RAW DATA'!$A$1:$AI$332,7,FALSE)</f>
        <v>Pouch</v>
      </c>
      <c r="D104" s="3">
        <f>VLOOKUP($A104,'RAW DATA'!$A$1:$AI$332,28,FALSE)</f>
        <v>166</v>
      </c>
      <c r="E104" s="3">
        <f>VLOOKUP($A104,'RAW DATA'!$A$1:$AI$332,29,FALSE)</f>
        <v>6.8</v>
      </c>
      <c r="F104" s="3">
        <f>VLOOKUP($A104,'RAW DATA'!$A$1:$AI$332,30,FALSE)</f>
        <v>48</v>
      </c>
      <c r="G104" s="3">
        <f>VLOOKUP($A104,'RAW DATA'!$A$1:$AI$332,31,FALSE)</f>
        <v>0</v>
      </c>
      <c r="H104">
        <f t="shared" si="2"/>
        <v>166</v>
      </c>
      <c r="I104">
        <f t="shared" si="3"/>
        <v>48</v>
      </c>
    </row>
    <row r="105" spans="1:9" x14ac:dyDescent="0.25">
      <c r="A105" s="2" t="s">
        <v>527</v>
      </c>
      <c r="B105" s="3" t="str">
        <f>VLOOKUP($A105,'RAW DATA'!$A$1:$AI$332,2,FALSE)</f>
        <v>SDL-20382</v>
      </c>
      <c r="C105" s="3" t="str">
        <f>VLOOKUP($A105,'RAW DATA'!$A$1:$AI$332,7,FALSE)</f>
        <v>Pouch</v>
      </c>
      <c r="D105" s="3">
        <f>VLOOKUP($A105,'RAW DATA'!$A$1:$AI$332,28,FALSE)</f>
        <v>220</v>
      </c>
      <c r="E105" s="3">
        <f>VLOOKUP($A105,'RAW DATA'!$A$1:$AI$332,29,FALSE)</f>
        <v>8.8000000000000007</v>
      </c>
      <c r="F105" s="3">
        <f>VLOOKUP($A105,'RAW DATA'!$A$1:$AI$332,30,FALSE)</f>
        <v>67</v>
      </c>
      <c r="G105" s="3">
        <f>VLOOKUP($A105,'RAW DATA'!$A$1:$AI$332,31,FALSE)</f>
        <v>0</v>
      </c>
      <c r="H105">
        <f t="shared" si="2"/>
        <v>220</v>
      </c>
      <c r="I105">
        <f t="shared" si="3"/>
        <v>67</v>
      </c>
    </row>
    <row r="106" spans="1:9" x14ac:dyDescent="0.25">
      <c r="A106" s="2" t="s">
        <v>528</v>
      </c>
      <c r="B106" s="3" t="str">
        <f>VLOOKUP($A106,'RAW DATA'!$A$1:$AI$332,2,FALSE)</f>
        <v>SDL-20391</v>
      </c>
      <c r="C106" s="3" t="str">
        <f>VLOOKUP($A106,'RAW DATA'!$A$1:$AI$332,7,FALSE)</f>
        <v>Pouch</v>
      </c>
      <c r="D106" s="3">
        <f>VLOOKUP($A106,'RAW DATA'!$A$1:$AI$332,28,FALSE)</f>
        <v>325</v>
      </c>
      <c r="E106" s="3">
        <f>VLOOKUP($A106,'RAW DATA'!$A$1:$AI$332,29,FALSE)</f>
        <v>7.5</v>
      </c>
      <c r="F106" s="3">
        <f>VLOOKUP($A106,'RAW DATA'!$A$1:$AI$332,30,FALSE)</f>
        <v>156</v>
      </c>
      <c r="G106" s="3">
        <f>VLOOKUP($A106,'RAW DATA'!$A$1:$AI$332,31,FALSE)</f>
        <v>0</v>
      </c>
      <c r="H106">
        <f t="shared" si="2"/>
        <v>325</v>
      </c>
      <c r="I106">
        <f t="shared" si="3"/>
        <v>156</v>
      </c>
    </row>
    <row r="107" spans="1:9" x14ac:dyDescent="0.25">
      <c r="A107" s="2" t="s">
        <v>529</v>
      </c>
      <c r="B107" s="3" t="str">
        <f>VLOOKUP($A107,'RAW DATA'!$A$1:$AI$332,2,FALSE)</f>
        <v>SDL-20392</v>
      </c>
      <c r="C107" s="3" t="str">
        <f>VLOOKUP($A107,'RAW DATA'!$A$1:$AI$332,7,FALSE)</f>
        <v>Pouch</v>
      </c>
      <c r="D107" s="3">
        <f>VLOOKUP($A107,'RAW DATA'!$A$1:$AI$332,28,FALSE)</f>
        <v>161</v>
      </c>
      <c r="E107" s="3">
        <f>VLOOKUP($A107,'RAW DATA'!$A$1:$AI$332,29,FALSE)</f>
        <v>5.5</v>
      </c>
      <c r="F107" s="3">
        <f>VLOOKUP($A107,'RAW DATA'!$A$1:$AI$332,30,FALSE)</f>
        <v>160</v>
      </c>
      <c r="G107" s="3">
        <f>VLOOKUP($A107,'RAW DATA'!$A$1:$AI$332,31,FALSE)</f>
        <v>0</v>
      </c>
      <c r="H107">
        <f t="shared" si="2"/>
        <v>161</v>
      </c>
      <c r="I107">
        <f t="shared" si="3"/>
        <v>160</v>
      </c>
    </row>
    <row r="108" spans="1:9" x14ac:dyDescent="0.25">
      <c r="A108" s="2" t="s">
        <v>530</v>
      </c>
      <c r="B108" s="3" t="str">
        <f>VLOOKUP($A108,'RAW DATA'!$A$1:$AI$332,2,FALSE)</f>
        <v>SDL-20393</v>
      </c>
      <c r="C108" s="3" t="str">
        <f>VLOOKUP($A108,'RAW DATA'!$A$1:$AI$332,7,FALSE)</f>
        <v>Pouch</v>
      </c>
      <c r="D108" s="3">
        <f>VLOOKUP($A108,'RAW DATA'!$A$1:$AI$332,28,FALSE)</f>
        <v>160</v>
      </c>
      <c r="E108" s="3">
        <f>VLOOKUP($A108,'RAW DATA'!$A$1:$AI$332,29,FALSE)</f>
        <v>5.5</v>
      </c>
      <c r="F108" s="3">
        <f>VLOOKUP($A108,'RAW DATA'!$A$1:$AI$332,30,FALSE)</f>
        <v>86</v>
      </c>
      <c r="G108" s="3">
        <f>VLOOKUP($A108,'RAW DATA'!$A$1:$AI$332,31,FALSE)</f>
        <v>0</v>
      </c>
      <c r="H108">
        <f t="shared" si="2"/>
        <v>160</v>
      </c>
      <c r="I108">
        <f t="shared" si="3"/>
        <v>86</v>
      </c>
    </row>
    <row r="109" spans="1:9" x14ac:dyDescent="0.25">
      <c r="A109" s="2" t="s">
        <v>633</v>
      </c>
      <c r="B109" s="3" t="str">
        <f>VLOOKUP($A109,'RAW DATA'!$A$1:$AI$332,2,FALSE)</f>
        <v>SDL-21234</v>
      </c>
      <c r="C109" s="3" t="str">
        <f>VLOOKUP($A109,'RAW DATA'!$A$1:$AI$332,7,FALSE)</f>
        <v>Pouch</v>
      </c>
      <c r="D109" s="3">
        <f>VLOOKUP($A109,'RAW DATA'!$A$1:$AI$332,28,FALSE)</f>
        <v>130</v>
      </c>
      <c r="E109" s="3">
        <f>VLOOKUP($A109,'RAW DATA'!$A$1:$AI$332,29,FALSE)</f>
        <v>8.8000000000000007</v>
      </c>
      <c r="F109" s="3">
        <f>VLOOKUP($A109,'RAW DATA'!$A$1:$AI$332,30,FALSE)</f>
        <v>35</v>
      </c>
      <c r="G109" s="3">
        <f>VLOOKUP($A109,'RAW DATA'!$A$1:$AI$332,31,FALSE)</f>
        <v>0</v>
      </c>
      <c r="H109">
        <f t="shared" si="2"/>
        <v>130</v>
      </c>
      <c r="I109">
        <f t="shared" si="3"/>
        <v>35</v>
      </c>
    </row>
    <row r="110" spans="1:9" x14ac:dyDescent="0.25">
      <c r="A110" s="2" t="s">
        <v>634</v>
      </c>
      <c r="B110" s="3" t="str">
        <f>VLOOKUP($A110,'RAW DATA'!$A$1:$AI$332,2,FALSE)</f>
        <v>SDL-21235</v>
      </c>
      <c r="C110" s="3" t="str">
        <f>VLOOKUP($A110,'RAW DATA'!$A$1:$AI$332,7,FALSE)</f>
        <v>Pouch</v>
      </c>
      <c r="D110" s="3">
        <f>VLOOKUP($A110,'RAW DATA'!$A$1:$AI$332,28,FALSE)</f>
        <v>130</v>
      </c>
      <c r="E110" s="3">
        <f>VLOOKUP($A110,'RAW DATA'!$A$1:$AI$332,29,FALSE)</f>
        <v>8.8000000000000007</v>
      </c>
      <c r="F110" s="3">
        <f>VLOOKUP($A110,'RAW DATA'!$A$1:$AI$332,30,FALSE)</f>
        <v>35</v>
      </c>
      <c r="G110" s="3">
        <f>VLOOKUP($A110,'RAW DATA'!$A$1:$AI$332,31,FALSE)</f>
        <v>0</v>
      </c>
      <c r="H110">
        <f t="shared" si="2"/>
        <v>130</v>
      </c>
      <c r="I110">
        <f t="shared" si="3"/>
        <v>35</v>
      </c>
    </row>
    <row r="111" spans="1:9" x14ac:dyDescent="0.25">
      <c r="A111" s="2" t="s">
        <v>635</v>
      </c>
      <c r="B111" s="3" t="str">
        <f>VLOOKUP($A111,'RAW DATA'!$A$1:$AI$332,2,FALSE)</f>
        <v>SDL-21236</v>
      </c>
      <c r="C111" s="3" t="str">
        <f>VLOOKUP($A111,'RAW DATA'!$A$1:$AI$332,7,FALSE)</f>
        <v>Pouch</v>
      </c>
      <c r="D111" s="3">
        <f>VLOOKUP($A111,'RAW DATA'!$A$1:$AI$332,28,FALSE)</f>
        <v>195</v>
      </c>
      <c r="E111" s="3">
        <f>VLOOKUP($A111,'RAW DATA'!$A$1:$AI$332,29,FALSE)</f>
        <v>6</v>
      </c>
      <c r="F111" s="3">
        <f>VLOOKUP($A111,'RAW DATA'!$A$1:$AI$332,30,FALSE)</f>
        <v>35</v>
      </c>
      <c r="G111" s="3">
        <f>VLOOKUP($A111,'RAW DATA'!$A$1:$AI$332,31,FALSE)</f>
        <v>0</v>
      </c>
      <c r="H111">
        <f t="shared" si="2"/>
        <v>195</v>
      </c>
      <c r="I111">
        <f t="shared" si="3"/>
        <v>35</v>
      </c>
    </row>
    <row r="112" spans="1:9" x14ac:dyDescent="0.25">
      <c r="A112" s="2" t="s">
        <v>636</v>
      </c>
      <c r="B112" s="3" t="str">
        <f>VLOOKUP($A112,'RAW DATA'!$A$1:$AI$332,2,FALSE)</f>
        <v>SDL-21237</v>
      </c>
      <c r="C112" s="3" t="str">
        <f>VLOOKUP($A112,'RAW DATA'!$A$1:$AI$332,7,FALSE)</f>
        <v>Pouch</v>
      </c>
      <c r="D112" s="3">
        <f>VLOOKUP($A112,'RAW DATA'!$A$1:$AI$332,28,FALSE)</f>
        <v>195</v>
      </c>
      <c r="E112" s="3">
        <f>VLOOKUP($A112,'RAW DATA'!$A$1:$AI$332,29,FALSE)</f>
        <v>6</v>
      </c>
      <c r="F112" s="3">
        <f>VLOOKUP($A112,'RAW DATA'!$A$1:$AI$332,30,FALSE)</f>
        <v>35</v>
      </c>
      <c r="G112" s="3">
        <f>VLOOKUP($A112,'RAW DATA'!$A$1:$AI$332,31,FALSE)</f>
        <v>0</v>
      </c>
      <c r="H112">
        <f t="shared" si="2"/>
        <v>195</v>
      </c>
      <c r="I112">
        <f t="shared" si="3"/>
        <v>35</v>
      </c>
    </row>
    <row r="113" spans="1:9" x14ac:dyDescent="0.25">
      <c r="A113" s="2" t="s">
        <v>637</v>
      </c>
      <c r="B113" s="3" t="str">
        <f>VLOOKUP($A113,'RAW DATA'!$A$1:$AI$332,2,FALSE)</f>
        <v>SDL-21238</v>
      </c>
      <c r="C113" s="3" t="str">
        <f>VLOOKUP($A113,'RAW DATA'!$A$1:$AI$332,7,FALSE)</f>
        <v>Pouch</v>
      </c>
      <c r="D113" s="3">
        <f>VLOOKUP($A113,'RAW DATA'!$A$1:$AI$332,28,FALSE)</f>
        <v>108</v>
      </c>
      <c r="E113" s="3">
        <f>VLOOKUP($A113,'RAW DATA'!$A$1:$AI$332,29,FALSE)</f>
        <v>6</v>
      </c>
      <c r="F113" s="3">
        <f>VLOOKUP($A113,'RAW DATA'!$A$1:$AI$332,30,FALSE)</f>
        <v>65</v>
      </c>
      <c r="G113" s="3">
        <f>VLOOKUP($A113,'RAW DATA'!$A$1:$AI$332,31,FALSE)</f>
        <v>0</v>
      </c>
      <c r="H113">
        <f t="shared" si="2"/>
        <v>108</v>
      </c>
      <c r="I113">
        <f t="shared" si="3"/>
        <v>65</v>
      </c>
    </row>
    <row r="114" spans="1:9" x14ac:dyDescent="0.25">
      <c r="A114" s="2" t="s">
        <v>638</v>
      </c>
      <c r="B114" s="3" t="str">
        <f>VLOOKUP($A114,'RAW DATA'!$A$1:$AI$332,2,FALSE)</f>
        <v>SDL-21239</v>
      </c>
      <c r="C114" s="3" t="str">
        <f>VLOOKUP($A114,'RAW DATA'!$A$1:$AI$332,7,FALSE)</f>
        <v>Pouch</v>
      </c>
      <c r="D114" s="3">
        <f>VLOOKUP($A114,'RAW DATA'!$A$1:$AI$332,28,FALSE)</f>
        <v>108</v>
      </c>
      <c r="E114" s="3">
        <f>VLOOKUP($A114,'RAW DATA'!$A$1:$AI$332,29,FALSE)</f>
        <v>6</v>
      </c>
      <c r="F114" s="3">
        <f>VLOOKUP($A114,'RAW DATA'!$A$1:$AI$332,30,FALSE)</f>
        <v>65</v>
      </c>
      <c r="G114" s="3">
        <f>VLOOKUP($A114,'RAW DATA'!$A$1:$AI$332,31,FALSE)</f>
        <v>0</v>
      </c>
      <c r="H114">
        <f t="shared" si="2"/>
        <v>108</v>
      </c>
      <c r="I114">
        <f t="shared" si="3"/>
        <v>65</v>
      </c>
    </row>
    <row r="115" spans="1:9" x14ac:dyDescent="0.25">
      <c r="A115" s="2" t="s">
        <v>639</v>
      </c>
      <c r="B115" s="3" t="str">
        <f>VLOOKUP($A115,'RAW DATA'!$A$1:$AI$332,2,FALSE)</f>
        <v>SDL-21240</v>
      </c>
      <c r="C115" s="3" t="str">
        <f>VLOOKUP($A115,'RAW DATA'!$A$1:$AI$332,7,FALSE)</f>
        <v>Pouch</v>
      </c>
      <c r="D115" s="3">
        <f>VLOOKUP($A115,'RAW DATA'!$A$1:$AI$332,28,FALSE)</f>
        <v>144</v>
      </c>
      <c r="E115" s="3">
        <f>VLOOKUP($A115,'RAW DATA'!$A$1:$AI$332,29,FALSE)</f>
        <v>4.5</v>
      </c>
      <c r="F115" s="3">
        <f>VLOOKUP($A115,'RAW DATA'!$A$1:$AI$332,30,FALSE)</f>
        <v>65</v>
      </c>
      <c r="G115" s="3">
        <f>VLOOKUP($A115,'RAW DATA'!$A$1:$AI$332,31,FALSE)</f>
        <v>0</v>
      </c>
      <c r="H115">
        <f t="shared" si="2"/>
        <v>144</v>
      </c>
      <c r="I115">
        <f t="shared" si="3"/>
        <v>65</v>
      </c>
    </row>
    <row r="116" spans="1:9" x14ac:dyDescent="0.25">
      <c r="A116" s="2" t="s">
        <v>640</v>
      </c>
      <c r="B116" s="3" t="str">
        <f>VLOOKUP($A116,'RAW DATA'!$A$1:$AI$332,2,FALSE)</f>
        <v>SDL-21241</v>
      </c>
      <c r="C116" s="3" t="str">
        <f>VLOOKUP($A116,'RAW DATA'!$A$1:$AI$332,7,FALSE)</f>
        <v>Pouch</v>
      </c>
      <c r="D116" s="3">
        <f>VLOOKUP($A116,'RAW DATA'!$A$1:$AI$332,28,FALSE)</f>
        <v>144</v>
      </c>
      <c r="E116" s="3">
        <f>VLOOKUP($A116,'RAW DATA'!$A$1:$AI$332,29,FALSE)</f>
        <v>4.5</v>
      </c>
      <c r="F116" s="3">
        <f>VLOOKUP($A116,'RAW DATA'!$A$1:$AI$332,30,FALSE)</f>
        <v>65</v>
      </c>
      <c r="G116" s="3">
        <f>VLOOKUP($A116,'RAW DATA'!$A$1:$AI$332,31,FALSE)</f>
        <v>0</v>
      </c>
      <c r="H116">
        <f t="shared" si="2"/>
        <v>144</v>
      </c>
      <c r="I116">
        <f t="shared" si="3"/>
        <v>65</v>
      </c>
    </row>
    <row r="117" spans="1:9" x14ac:dyDescent="0.25">
      <c r="A117" s="2" t="s">
        <v>621</v>
      </c>
      <c r="B117" s="3" t="str">
        <f>VLOOKUP($A117,'RAW DATA'!$A$1:$AI$332,2,FALSE)</f>
        <v>SDL-21778</v>
      </c>
      <c r="C117" s="3" t="str">
        <f>VLOOKUP($A117,'RAW DATA'!$A$1:$AI$332,7,FALSE)</f>
        <v>Pouch</v>
      </c>
      <c r="D117" s="3">
        <f>VLOOKUP($A117,'RAW DATA'!$A$1:$AI$332,28,FALSE)</f>
        <v>157</v>
      </c>
      <c r="E117" s="3">
        <f>VLOOKUP($A117,'RAW DATA'!$A$1:$AI$332,29,FALSE)</f>
        <v>12.3</v>
      </c>
      <c r="F117" s="3">
        <f>VLOOKUP($A117,'RAW DATA'!$A$1:$AI$332,30,FALSE)</f>
        <v>154</v>
      </c>
      <c r="G117" s="3">
        <f>VLOOKUP($A117,'RAW DATA'!$A$1:$AI$332,31,FALSE)</f>
        <v>0</v>
      </c>
      <c r="H117">
        <f t="shared" si="2"/>
        <v>157</v>
      </c>
      <c r="I117">
        <f t="shared" si="3"/>
        <v>154</v>
      </c>
    </row>
    <row r="118" spans="1:9" x14ac:dyDescent="0.25">
      <c r="A118" s="2" t="s">
        <v>461</v>
      </c>
      <c r="B118" s="3" t="str">
        <f>VLOOKUP($A118,'RAW DATA'!$A$1:$AI$332,2,FALSE)</f>
        <v>SDL-23011</v>
      </c>
      <c r="C118" s="3" t="str">
        <f>VLOOKUP($A118,'RAW DATA'!$A$1:$AI$332,7,FALSE)</f>
        <v>Pouch</v>
      </c>
      <c r="D118" s="3">
        <f>VLOOKUP($A118,'RAW DATA'!$A$1:$AI$332,28,FALSE)</f>
        <v>170</v>
      </c>
      <c r="E118" s="3">
        <f>VLOOKUP($A118,'RAW DATA'!$A$1:$AI$332,29,FALSE)</f>
        <v>8.5</v>
      </c>
      <c r="F118" s="3">
        <f>VLOOKUP($A118,'RAW DATA'!$A$1:$AI$332,30,FALSE)</f>
        <v>70</v>
      </c>
      <c r="G118" s="3">
        <f>VLOOKUP($A118,'RAW DATA'!$A$1:$AI$332,31,FALSE)</f>
        <v>0</v>
      </c>
      <c r="H118">
        <f t="shared" si="2"/>
        <v>170</v>
      </c>
      <c r="I118">
        <f t="shared" si="3"/>
        <v>70</v>
      </c>
    </row>
    <row r="119" spans="1:9" x14ac:dyDescent="0.25">
      <c r="A119" s="2" t="s">
        <v>614</v>
      </c>
      <c r="B119" s="3" t="str">
        <f>VLOOKUP($A119,'RAW DATA'!$A$1:$AI$332,2,FALSE)</f>
        <v>SDL-23257</v>
      </c>
      <c r="C119" s="3" t="str">
        <f>VLOOKUP($A119,'RAW DATA'!$A$1:$AI$332,7,FALSE)</f>
        <v>Pouch</v>
      </c>
      <c r="D119" s="3">
        <f>VLOOKUP($A119,'RAW DATA'!$A$1:$AI$332,28,FALSE)</f>
        <v>142.5</v>
      </c>
      <c r="E119" s="3">
        <f>VLOOKUP($A119,'RAW DATA'!$A$1:$AI$332,29,FALSE)</f>
        <v>11.7</v>
      </c>
      <c r="F119" s="3">
        <f>VLOOKUP($A119,'RAW DATA'!$A$1:$AI$332,30,FALSE)</f>
        <v>43.5</v>
      </c>
      <c r="G119" s="3">
        <f>VLOOKUP($A119,'RAW DATA'!$A$1:$AI$332,31,FALSE)</f>
        <v>0</v>
      </c>
      <c r="H119">
        <f t="shared" si="2"/>
        <v>142.5</v>
      </c>
      <c r="I119">
        <f t="shared" si="3"/>
        <v>43.5</v>
      </c>
    </row>
    <row r="120" spans="1:9" x14ac:dyDescent="0.25">
      <c r="A120" s="2" t="s">
        <v>534</v>
      </c>
      <c r="B120" s="3" t="str">
        <f>VLOOKUP($A120,'RAW DATA'!$A$1:$AI$332,2,FALSE)</f>
        <v>SDL-23541</v>
      </c>
      <c r="C120" s="3" t="str">
        <f>VLOOKUP($A120,'RAW DATA'!$A$1:$AI$332,7,FALSE)</f>
        <v>Pouch</v>
      </c>
      <c r="D120" s="3">
        <f>VLOOKUP($A120,'RAW DATA'!$A$1:$AI$332,28,FALSE)</f>
        <v>253</v>
      </c>
      <c r="E120" s="3">
        <f>VLOOKUP($A120,'RAW DATA'!$A$1:$AI$332,29,FALSE)</f>
        <v>6.3</v>
      </c>
      <c r="F120" s="3">
        <f>VLOOKUP($A120,'RAW DATA'!$A$1:$AI$332,30,FALSE)</f>
        <v>184</v>
      </c>
      <c r="G120" s="3">
        <f>VLOOKUP($A120,'RAW DATA'!$A$1:$AI$332,31,FALSE)</f>
        <v>0</v>
      </c>
      <c r="H120">
        <f t="shared" si="2"/>
        <v>253</v>
      </c>
      <c r="I120">
        <f t="shared" si="3"/>
        <v>184</v>
      </c>
    </row>
    <row r="121" spans="1:9" x14ac:dyDescent="0.25">
      <c r="A121" s="2" t="s">
        <v>719</v>
      </c>
      <c r="B121" s="3" t="str">
        <f>VLOOKUP($A121,'RAW DATA'!$A$1:$AI$332,2,FALSE)</f>
        <v>SDL-25621</v>
      </c>
      <c r="C121" s="3" t="str">
        <f>VLOOKUP($A121,'RAW DATA'!$A$1:$AI$332,7,FALSE)</f>
        <v>Pouch</v>
      </c>
      <c r="D121" s="3">
        <f>VLOOKUP($A121,'RAW DATA'!$A$1:$AI$332,28,FALSE)</f>
        <v>145</v>
      </c>
      <c r="E121" s="3">
        <f>VLOOKUP($A121,'RAW DATA'!$A$1:$AI$332,29,FALSE)</f>
        <v>5</v>
      </c>
      <c r="F121" s="3">
        <f>VLOOKUP($A121,'RAW DATA'!$A$1:$AI$332,30,FALSE)</f>
        <v>64</v>
      </c>
      <c r="G121" s="3">
        <f>VLOOKUP($A121,'RAW DATA'!$A$1:$AI$332,31,FALSE)</f>
        <v>0</v>
      </c>
      <c r="H121">
        <f t="shared" si="2"/>
        <v>145</v>
      </c>
      <c r="I121">
        <f t="shared" si="3"/>
        <v>64</v>
      </c>
    </row>
    <row r="122" spans="1:9" x14ac:dyDescent="0.25">
      <c r="A122" s="2" t="s">
        <v>720</v>
      </c>
      <c r="B122" s="3" t="str">
        <f>VLOOKUP($A122,'RAW DATA'!$A$1:$AI$332,2,FALSE)</f>
        <v>SDL-25622</v>
      </c>
      <c r="C122" s="3" t="str">
        <f>VLOOKUP($A122,'RAW DATA'!$A$1:$AI$332,7,FALSE)</f>
        <v>Pouch</v>
      </c>
      <c r="D122" s="3">
        <f>VLOOKUP($A122,'RAW DATA'!$A$1:$AI$332,28,FALSE)</f>
        <v>225</v>
      </c>
      <c r="E122" s="3">
        <f>VLOOKUP($A122,'RAW DATA'!$A$1:$AI$332,29,FALSE)</f>
        <v>6</v>
      </c>
      <c r="F122" s="3">
        <f>VLOOKUP($A122,'RAW DATA'!$A$1:$AI$332,30,FALSE)</f>
        <v>165</v>
      </c>
      <c r="G122" s="3">
        <f>VLOOKUP($A122,'RAW DATA'!$A$1:$AI$332,31,FALSE)</f>
        <v>0</v>
      </c>
      <c r="H122">
        <f t="shared" si="2"/>
        <v>225</v>
      </c>
      <c r="I122">
        <f t="shared" si="3"/>
        <v>165</v>
      </c>
    </row>
    <row r="123" spans="1:9" x14ac:dyDescent="0.25">
      <c r="A123" s="2" t="s">
        <v>448</v>
      </c>
      <c r="B123" s="3" t="str">
        <f>VLOOKUP($A123,'RAW DATA'!$A$1:$AI$332,2,FALSE)</f>
        <v>SDL-26872</v>
      </c>
      <c r="C123" s="3" t="str">
        <f>VLOOKUP($A123,'RAW DATA'!$A$1:$AI$332,7,FALSE)</f>
        <v>Pouch</v>
      </c>
      <c r="D123" s="3">
        <f>VLOOKUP($A123,'RAW DATA'!$A$1:$AI$332,28,FALSE)</f>
        <v>55</v>
      </c>
      <c r="E123" s="3">
        <f>VLOOKUP($A123,'RAW DATA'!$A$1:$AI$332,29,FALSE)</f>
        <v>4.5</v>
      </c>
      <c r="F123" s="3">
        <f>VLOOKUP($A123,'RAW DATA'!$A$1:$AI$332,30,FALSE)</f>
        <v>50</v>
      </c>
      <c r="G123" s="3">
        <f>VLOOKUP($A123,'RAW DATA'!$A$1:$AI$332,31,FALSE)</f>
        <v>0</v>
      </c>
      <c r="H123">
        <f t="shared" si="2"/>
        <v>55</v>
      </c>
      <c r="I123">
        <f t="shared" si="3"/>
        <v>50</v>
      </c>
    </row>
    <row r="124" spans="1:9" x14ac:dyDescent="0.25">
      <c r="A124" s="2" t="s">
        <v>449</v>
      </c>
      <c r="B124" s="3" t="str">
        <f>VLOOKUP($A124,'RAW DATA'!$A$1:$AI$332,2,FALSE)</f>
        <v>SDL-26901</v>
      </c>
      <c r="C124" s="3" t="str">
        <f>VLOOKUP($A124,'RAW DATA'!$A$1:$AI$332,7,FALSE)</f>
        <v>Pouch</v>
      </c>
      <c r="D124" s="3">
        <f>VLOOKUP($A124,'RAW DATA'!$A$1:$AI$332,28,FALSE)</f>
        <v>96.5</v>
      </c>
      <c r="E124" s="3">
        <f>VLOOKUP($A124,'RAW DATA'!$A$1:$AI$332,29,FALSE)</f>
        <v>4.9000000000000004</v>
      </c>
      <c r="F124" s="3">
        <f>VLOOKUP($A124,'RAW DATA'!$A$1:$AI$332,30,FALSE)</f>
        <v>57.5</v>
      </c>
      <c r="G124" s="3">
        <f>VLOOKUP($A124,'RAW DATA'!$A$1:$AI$332,31,FALSE)</f>
        <v>0</v>
      </c>
      <c r="H124">
        <f t="shared" si="2"/>
        <v>96.5</v>
      </c>
      <c r="I124">
        <f t="shared" si="3"/>
        <v>57.5</v>
      </c>
    </row>
    <row r="125" spans="1:9" x14ac:dyDescent="0.25">
      <c r="A125" s="2" t="s">
        <v>565</v>
      </c>
      <c r="B125" s="3" t="str">
        <f>VLOOKUP($A125,'RAW DATA'!$A$1:$AI$332,2,FALSE)</f>
        <v>SDL-26910</v>
      </c>
      <c r="C125" s="3" t="str">
        <f>VLOOKUP($A125,'RAW DATA'!$A$1:$AI$332,7,FALSE)</f>
        <v>Pouch</v>
      </c>
      <c r="D125" s="3">
        <f>VLOOKUP($A125,'RAW DATA'!$A$1:$AI$332,28,FALSE)</f>
        <v>96.5</v>
      </c>
      <c r="E125" s="3">
        <f>VLOOKUP($A125,'RAW DATA'!$A$1:$AI$332,29,FALSE)</f>
        <v>6.7</v>
      </c>
      <c r="F125" s="3">
        <f>VLOOKUP($A125,'RAW DATA'!$A$1:$AI$332,30,FALSE)</f>
        <v>58.5</v>
      </c>
      <c r="G125" s="3">
        <f>VLOOKUP($A125,'RAW DATA'!$A$1:$AI$332,31,FALSE)</f>
        <v>0</v>
      </c>
      <c r="H125">
        <f t="shared" si="2"/>
        <v>96.5</v>
      </c>
      <c r="I125">
        <f t="shared" si="3"/>
        <v>58.5</v>
      </c>
    </row>
    <row r="126" spans="1:9" x14ac:dyDescent="0.25">
      <c r="A126" s="2" t="s">
        <v>602</v>
      </c>
      <c r="B126" s="3" t="str">
        <f>VLOOKUP($A126,'RAW DATA'!$A$1:$AI$332,2,FALSE)</f>
        <v>TUM-02</v>
      </c>
      <c r="C126" s="3" t="str">
        <f>VLOOKUP($A126,'RAW DATA'!$A$1:$AI$332,7,FALSE)</f>
        <v>Pouch</v>
      </c>
      <c r="D126" s="3">
        <f>VLOOKUP($A126,'RAW DATA'!$A$1:$AI$332,28,FALSE)</f>
        <v>185</v>
      </c>
      <c r="E126" s="3">
        <f>VLOOKUP($A126,'RAW DATA'!$A$1:$AI$332,29,FALSE)</f>
        <v>6.6</v>
      </c>
      <c r="F126" s="3">
        <f>VLOOKUP($A126,'RAW DATA'!$A$1:$AI$332,30,FALSE)</f>
        <v>84</v>
      </c>
      <c r="G126" s="3">
        <f>VLOOKUP($A126,'RAW DATA'!$A$1:$AI$332,31,FALSE)</f>
        <v>0</v>
      </c>
      <c r="H126">
        <f t="shared" si="2"/>
        <v>185</v>
      </c>
      <c r="I126">
        <f t="shared" si="3"/>
        <v>84</v>
      </c>
    </row>
    <row r="127" spans="1:9" x14ac:dyDescent="0.25">
      <c r="A127" s="2" t="s">
        <v>603</v>
      </c>
      <c r="B127" s="3" t="str">
        <f>VLOOKUP($A127,'RAW DATA'!$A$1:$AI$332,2,FALSE)</f>
        <v>TUM-03</v>
      </c>
      <c r="C127" s="3" t="str">
        <f>VLOOKUP($A127,'RAW DATA'!$A$1:$AI$332,7,FALSE)</f>
        <v>Pouch</v>
      </c>
      <c r="D127" s="3">
        <f>VLOOKUP($A127,'RAW DATA'!$A$1:$AI$332,28,FALSE)</f>
        <v>227</v>
      </c>
      <c r="E127" s="3">
        <f>VLOOKUP($A127,'RAW DATA'!$A$1:$AI$332,29,FALSE)</f>
        <v>12</v>
      </c>
      <c r="F127" s="3">
        <f>VLOOKUP($A127,'RAW DATA'!$A$1:$AI$332,30,FALSE)</f>
        <v>226</v>
      </c>
      <c r="G127" s="3">
        <f>VLOOKUP($A127,'RAW DATA'!$A$1:$AI$332,31,FALSE)</f>
        <v>0</v>
      </c>
      <c r="H127">
        <f t="shared" si="2"/>
        <v>227</v>
      </c>
      <c r="I127">
        <f t="shared" si="3"/>
        <v>226</v>
      </c>
    </row>
    <row r="128" spans="1:9" x14ac:dyDescent="0.25">
      <c r="A128" s="2" t="s">
        <v>775</v>
      </c>
      <c r="B128" s="3" t="str">
        <f>VLOOKUP($A128,'RAW DATA'!$A$1:$AI$332,2,FALSE)</f>
        <v>ISI-132</v>
      </c>
      <c r="C128" s="3" t="str">
        <f>VLOOKUP($A128,'RAW DATA'!$A$1:$AI$332,7,FALSE)</f>
        <v>Prismatic</v>
      </c>
      <c r="D128" s="3">
        <f>VLOOKUP($A128,'RAW DATA'!$A$1:$AI$332,28,FALSE)</f>
        <v>148</v>
      </c>
      <c r="E128" s="3">
        <f>VLOOKUP($A128,'RAW DATA'!$A$1:$AI$332,29,FALSE)</f>
        <v>27</v>
      </c>
      <c r="F128" s="3">
        <f>VLOOKUP($A128,'RAW DATA'!$A$1:$AI$332,30,FALSE)</f>
        <v>91</v>
      </c>
      <c r="G128" s="3">
        <f>VLOOKUP($A128,'RAW DATA'!$A$1:$AI$332,31,FALSE)</f>
        <v>0</v>
      </c>
      <c r="H128">
        <f t="shared" si="2"/>
        <v>148</v>
      </c>
      <c r="I128">
        <f t="shared" si="3"/>
        <v>91</v>
      </c>
    </row>
    <row r="129" spans="1:9" x14ac:dyDescent="0.25">
      <c r="A129" s="2" t="s">
        <v>466</v>
      </c>
      <c r="B129" s="3" t="str">
        <f>VLOOKUP($A129,'RAW DATA'!$A$1:$AI$332,2,FALSE)</f>
        <v>ISI-018</v>
      </c>
      <c r="C129" s="3" t="str">
        <f>VLOOKUP($A129,'RAW DATA'!$A$1:$AI$332,7,FALSE)</f>
        <v>Prismatic</v>
      </c>
      <c r="D129" s="3">
        <f>VLOOKUP($A129,'RAW DATA'!$A$1:$AI$332,28,FALSE)</f>
        <v>116</v>
      </c>
      <c r="E129" s="3">
        <f>VLOOKUP($A129,'RAW DATA'!$A$1:$AI$332,29,FALSE)</f>
        <v>46</v>
      </c>
      <c r="F129" s="3">
        <f>VLOOKUP($A129,'RAW DATA'!$A$1:$AI$332,30,FALSE)</f>
        <v>118</v>
      </c>
      <c r="G129" s="3">
        <f>VLOOKUP($A129,'RAW DATA'!$A$1:$AI$332,31,FALSE)</f>
        <v>0</v>
      </c>
      <c r="H129">
        <f t="shared" si="2"/>
        <v>118</v>
      </c>
      <c r="I129">
        <f t="shared" si="3"/>
        <v>116</v>
      </c>
    </row>
    <row r="130" spans="1:9" x14ac:dyDescent="0.25">
      <c r="A130" s="2" t="s">
        <v>467</v>
      </c>
      <c r="B130" s="3" t="str">
        <f>VLOOKUP($A130,'RAW DATA'!$A$1:$AI$332,2,FALSE)</f>
        <v>ISI-019</v>
      </c>
      <c r="C130" s="3" t="str">
        <f>VLOOKUP($A130,'RAW DATA'!$A$1:$AI$332,7,FALSE)</f>
        <v>Prismatic</v>
      </c>
      <c r="D130" s="3">
        <f>VLOOKUP($A130,'RAW DATA'!$A$1:$AI$332,28,FALSE)</f>
        <v>115</v>
      </c>
      <c r="E130" s="3">
        <f>VLOOKUP($A130,'RAW DATA'!$A$1:$AI$332,29,FALSE)</f>
        <v>41</v>
      </c>
      <c r="F130" s="3">
        <f>VLOOKUP($A130,'RAW DATA'!$A$1:$AI$332,30,FALSE)</f>
        <v>240</v>
      </c>
      <c r="G130" s="3">
        <f>VLOOKUP($A130,'RAW DATA'!$A$1:$AI$332,31,FALSE)</f>
        <v>0</v>
      </c>
      <c r="H130">
        <f t="shared" ref="H130:H193" si="4">MAX(F130,D130)</f>
        <v>240</v>
      </c>
      <c r="I130">
        <f t="shared" ref="I130:I193" si="5">MIN(F130,D130)</f>
        <v>115</v>
      </c>
    </row>
    <row r="131" spans="1:9" x14ac:dyDescent="0.25">
      <c r="A131" s="2" t="s">
        <v>468</v>
      </c>
      <c r="B131" s="3" t="str">
        <f>VLOOKUP($A131,'RAW DATA'!$A$1:$AI$332,2,FALSE)</f>
        <v>ISI-020</v>
      </c>
      <c r="C131" s="3" t="str">
        <f>VLOOKUP($A131,'RAW DATA'!$A$1:$AI$332,7,FALSE)</f>
        <v>Prismatic</v>
      </c>
      <c r="D131" s="3">
        <f>VLOOKUP($A131,'RAW DATA'!$A$1:$AI$332,28,FALSE)</f>
        <v>142</v>
      </c>
      <c r="E131" s="3">
        <f>VLOOKUP($A131,'RAW DATA'!$A$1:$AI$332,29,FALSE)</f>
        <v>67</v>
      </c>
      <c r="F131" s="3">
        <f>VLOOKUP($A131,'RAW DATA'!$A$1:$AI$332,30,FALSE)</f>
        <v>213</v>
      </c>
      <c r="G131" s="3">
        <f>VLOOKUP($A131,'RAW DATA'!$A$1:$AI$332,31,FALSE)</f>
        <v>0</v>
      </c>
      <c r="H131">
        <f t="shared" si="4"/>
        <v>213</v>
      </c>
      <c r="I131">
        <f t="shared" si="5"/>
        <v>142</v>
      </c>
    </row>
    <row r="132" spans="1:9" x14ac:dyDescent="0.25">
      <c r="A132" s="2" t="s">
        <v>469</v>
      </c>
      <c r="B132" s="3" t="str">
        <f>VLOOKUP($A132,'RAW DATA'!$A$1:$AI$332,2,FALSE)</f>
        <v>ISI-021</v>
      </c>
      <c r="C132" s="3" t="str">
        <f>VLOOKUP($A132,'RAW DATA'!$A$1:$AI$332,7,FALSE)</f>
        <v>Prismatic</v>
      </c>
      <c r="D132" s="3">
        <f>VLOOKUP($A132,'RAW DATA'!$A$1:$AI$332,28,FALSE)</f>
        <v>180</v>
      </c>
      <c r="E132" s="3">
        <f>VLOOKUP($A132,'RAW DATA'!$A$1:$AI$332,29,FALSE)</f>
        <v>71</v>
      </c>
      <c r="F132" s="3">
        <f>VLOOKUP($A132,'RAW DATA'!$A$1:$AI$332,30,FALSE)</f>
        <v>279</v>
      </c>
      <c r="G132" s="3">
        <f>VLOOKUP($A132,'RAW DATA'!$A$1:$AI$332,31,FALSE)</f>
        <v>0</v>
      </c>
      <c r="H132">
        <f t="shared" si="4"/>
        <v>279</v>
      </c>
      <c r="I132">
        <f t="shared" si="5"/>
        <v>180</v>
      </c>
    </row>
    <row r="133" spans="1:9" x14ac:dyDescent="0.25">
      <c r="A133" s="2" t="s">
        <v>470</v>
      </c>
      <c r="B133" s="3" t="str">
        <f>VLOOKUP($A133,'RAW DATA'!$A$1:$AI$332,2,FALSE)</f>
        <v>ISI-022</v>
      </c>
      <c r="C133" s="3" t="str">
        <f>VLOOKUP($A133,'RAW DATA'!$A$1:$AI$332,7,FALSE)</f>
        <v>Prismatic</v>
      </c>
      <c r="D133" s="3">
        <f>VLOOKUP($A133,'RAW DATA'!$A$1:$AI$332,28,FALSE)</f>
        <v>207</v>
      </c>
      <c r="E133" s="3">
        <f>VLOOKUP($A133,'RAW DATA'!$A$1:$AI$332,29,FALSE)</f>
        <v>71</v>
      </c>
      <c r="F133" s="3">
        <f>VLOOKUP($A133,'RAW DATA'!$A$1:$AI$332,30,FALSE)</f>
        <v>173</v>
      </c>
      <c r="G133" s="3">
        <f>VLOOKUP($A133,'RAW DATA'!$A$1:$AI$332,31,FALSE)</f>
        <v>0</v>
      </c>
      <c r="H133">
        <f t="shared" si="4"/>
        <v>207</v>
      </c>
      <c r="I133">
        <f t="shared" si="5"/>
        <v>173</v>
      </c>
    </row>
    <row r="134" spans="1:9" x14ac:dyDescent="0.25">
      <c r="A134" s="2" t="s">
        <v>471</v>
      </c>
      <c r="B134" s="3" t="str">
        <f>VLOOKUP($A134,'RAW DATA'!$A$1:$AI$332,2,FALSE)</f>
        <v>ISI-023</v>
      </c>
      <c r="C134" s="3" t="str">
        <f>VLOOKUP($A134,'RAW DATA'!$A$1:$AI$332,7,FALSE)</f>
        <v>Prismatic</v>
      </c>
      <c r="D134" s="3">
        <f>VLOOKUP($A134,'RAW DATA'!$A$1:$AI$332,28,FALSE)</f>
        <v>201</v>
      </c>
      <c r="E134" s="3">
        <f>VLOOKUP($A134,'RAW DATA'!$A$1:$AI$332,29,FALSE)</f>
        <v>57</v>
      </c>
      <c r="F134" s="3">
        <f>VLOOKUP($A134,'RAW DATA'!$A$1:$AI$332,30,FALSE)</f>
        <v>174</v>
      </c>
      <c r="G134" s="3">
        <f>VLOOKUP($A134,'RAW DATA'!$A$1:$AI$332,31,FALSE)</f>
        <v>0</v>
      </c>
      <c r="H134">
        <f t="shared" si="4"/>
        <v>201</v>
      </c>
      <c r="I134">
        <f t="shared" si="5"/>
        <v>174</v>
      </c>
    </row>
    <row r="135" spans="1:9" x14ac:dyDescent="0.25">
      <c r="A135" s="2" t="s">
        <v>477</v>
      </c>
      <c r="B135" s="3" t="str">
        <f>VLOOKUP($A135,'RAW DATA'!$A$1:$AI$332,2,FALSE)</f>
        <v>ISI-024</v>
      </c>
      <c r="C135" s="3" t="str">
        <f>VLOOKUP($A135,'RAW DATA'!$A$1:$AI$332,7,FALSE)</f>
        <v>Prismatic</v>
      </c>
      <c r="D135" s="3">
        <f>VLOOKUP($A135,'RAW DATA'!$A$1:$AI$332,28,FALSE)</f>
        <v>201</v>
      </c>
      <c r="E135" s="3">
        <f>VLOOKUP($A135,'RAW DATA'!$A$1:$AI$332,29,FALSE)</f>
        <v>45.5</v>
      </c>
      <c r="F135" s="3">
        <f>VLOOKUP($A135,'RAW DATA'!$A$1:$AI$332,30,FALSE)</f>
        <v>174</v>
      </c>
      <c r="G135" s="3">
        <f>VLOOKUP($A135,'RAW DATA'!$A$1:$AI$332,31,FALSE)</f>
        <v>0</v>
      </c>
      <c r="H135">
        <f t="shared" si="4"/>
        <v>201</v>
      </c>
      <c r="I135">
        <f t="shared" si="5"/>
        <v>174</v>
      </c>
    </row>
    <row r="136" spans="1:9" x14ac:dyDescent="0.25">
      <c r="A136" s="2" t="s">
        <v>496</v>
      </c>
      <c r="B136" s="3" t="str">
        <f>VLOOKUP($A136,'RAW DATA'!$A$1:$AI$332,2,FALSE)</f>
        <v>ISI-025</v>
      </c>
      <c r="C136" s="3" t="str">
        <f>VLOOKUP($A136,'RAW DATA'!$A$1:$AI$332,7,FALSE)</f>
        <v>Prismatic</v>
      </c>
      <c r="D136" s="3">
        <f>VLOOKUP($A136,'RAW DATA'!$A$1:$AI$332,28,FALSE)</f>
        <v>207</v>
      </c>
      <c r="E136" s="3">
        <f>VLOOKUP($A136,'RAW DATA'!$A$1:$AI$332,29,FALSE)</f>
        <v>54</v>
      </c>
      <c r="F136" s="3">
        <f>VLOOKUP($A136,'RAW DATA'!$A$1:$AI$332,30,FALSE)</f>
        <v>174</v>
      </c>
      <c r="G136" s="3">
        <f>VLOOKUP($A136,'RAW DATA'!$A$1:$AI$332,31,FALSE)</f>
        <v>0</v>
      </c>
      <c r="H136">
        <f t="shared" si="4"/>
        <v>207</v>
      </c>
      <c r="I136">
        <f t="shared" si="5"/>
        <v>174</v>
      </c>
    </row>
    <row r="137" spans="1:9" x14ac:dyDescent="0.25">
      <c r="A137" s="2" t="s">
        <v>545</v>
      </c>
      <c r="B137" s="3" t="str">
        <f>VLOOKUP($A137,'RAW DATA'!$A$1:$AI$332,2,FALSE)</f>
        <v>ISI-026</v>
      </c>
      <c r="C137" s="3" t="str">
        <f>VLOOKUP($A137,'RAW DATA'!$A$1:$AI$332,7,FALSE)</f>
        <v>Prismatic</v>
      </c>
      <c r="D137" s="3">
        <f>VLOOKUP($A137,'RAW DATA'!$A$1:$AI$332,28,FALSE)</f>
        <v>205</v>
      </c>
      <c r="E137" s="3">
        <f>VLOOKUP($A137,'RAW DATA'!$A$1:$AI$332,29,FALSE)</f>
        <v>72</v>
      </c>
      <c r="F137" s="3">
        <f>VLOOKUP($A137,'RAW DATA'!$A$1:$AI$332,30,FALSE)</f>
        <v>174</v>
      </c>
      <c r="G137" s="3">
        <f>VLOOKUP($A137,'RAW DATA'!$A$1:$AI$332,31,FALSE)</f>
        <v>0</v>
      </c>
      <c r="H137">
        <f t="shared" si="4"/>
        <v>205</v>
      </c>
      <c r="I137">
        <f t="shared" si="5"/>
        <v>174</v>
      </c>
    </row>
    <row r="138" spans="1:9" x14ac:dyDescent="0.25">
      <c r="A138" s="2" t="s">
        <v>547</v>
      </c>
      <c r="B138" s="3" t="str">
        <f>VLOOKUP($A138,'RAW DATA'!$A$1:$AI$332,2,FALSE)</f>
        <v>ISI-027</v>
      </c>
      <c r="C138" s="3" t="str">
        <f>VLOOKUP($A138,'RAW DATA'!$A$1:$AI$332,7,FALSE)</f>
        <v>Prismatic</v>
      </c>
      <c r="D138" s="3">
        <f>VLOOKUP($A138,'RAW DATA'!$A$1:$AI$332,28,FALSE)</f>
        <v>209</v>
      </c>
      <c r="E138" s="3">
        <f>VLOOKUP($A138,'RAW DATA'!$A$1:$AI$332,29,FALSE)</f>
        <v>72</v>
      </c>
      <c r="F138" s="3">
        <f>VLOOKUP($A138,'RAW DATA'!$A$1:$AI$332,30,FALSE)</f>
        <v>174</v>
      </c>
      <c r="G138" s="3">
        <f>VLOOKUP($A138,'RAW DATA'!$A$1:$AI$332,31,FALSE)</f>
        <v>0</v>
      </c>
      <c r="H138">
        <f t="shared" si="4"/>
        <v>209</v>
      </c>
      <c r="I138">
        <f t="shared" si="5"/>
        <v>174</v>
      </c>
    </row>
    <row r="139" spans="1:9" x14ac:dyDescent="0.25">
      <c r="A139" s="2" t="s">
        <v>577</v>
      </c>
      <c r="B139" s="3" t="str">
        <f>VLOOKUP($A139,'RAW DATA'!$A$1:$AI$332,2,FALSE)</f>
        <v>ISI-028</v>
      </c>
      <c r="C139" s="3" t="str">
        <f>VLOOKUP($A139,'RAW DATA'!$A$1:$AI$332,7,FALSE)</f>
        <v>Prismatic</v>
      </c>
      <c r="D139" s="3">
        <f>VLOOKUP($A139,'RAW DATA'!$A$1:$AI$332,28,FALSE)</f>
        <v>290</v>
      </c>
      <c r="E139" s="3">
        <f>VLOOKUP($A139,'RAW DATA'!$A$1:$AI$332,29,FALSE)</f>
        <v>36</v>
      </c>
      <c r="F139" s="3">
        <f>VLOOKUP($A139,'RAW DATA'!$A$1:$AI$332,30,FALSE)</f>
        <v>130</v>
      </c>
      <c r="G139" s="3">
        <f>VLOOKUP($A139,'RAW DATA'!$A$1:$AI$332,31,FALSE)</f>
        <v>0</v>
      </c>
      <c r="H139">
        <f t="shared" si="4"/>
        <v>290</v>
      </c>
      <c r="I139">
        <f t="shared" si="5"/>
        <v>130</v>
      </c>
    </row>
    <row r="140" spans="1:9" x14ac:dyDescent="0.25">
      <c r="A140" s="2" t="s">
        <v>552</v>
      </c>
      <c r="B140" s="3" t="str">
        <f>VLOOKUP($A140,'RAW DATA'!$A$1:$AI$332,2,FALSE)</f>
        <v>ISI-029</v>
      </c>
      <c r="C140" s="3" t="str">
        <f>VLOOKUP($A140,'RAW DATA'!$A$1:$AI$332,7,FALSE)</f>
        <v>Prismatic</v>
      </c>
      <c r="D140" s="3">
        <f>VLOOKUP($A140,'RAW DATA'!$A$1:$AI$332,28,FALSE)</f>
        <v>290</v>
      </c>
      <c r="E140" s="3">
        <f>VLOOKUP($A140,'RAW DATA'!$A$1:$AI$332,29,FALSE)</f>
        <v>66</v>
      </c>
      <c r="F140" s="3">
        <f>VLOOKUP($A140,'RAW DATA'!$A$1:$AI$332,30,FALSE)</f>
        <v>238</v>
      </c>
      <c r="G140" s="3">
        <f>VLOOKUP($A140,'RAW DATA'!$A$1:$AI$332,31,FALSE)</f>
        <v>0</v>
      </c>
      <c r="H140">
        <f t="shared" si="4"/>
        <v>290</v>
      </c>
      <c r="I140">
        <f t="shared" si="5"/>
        <v>238</v>
      </c>
    </row>
    <row r="141" spans="1:9" x14ac:dyDescent="0.25">
      <c r="A141" s="2" t="s">
        <v>560</v>
      </c>
      <c r="B141" s="3" t="str">
        <f>VLOOKUP($A141,'RAW DATA'!$A$1:$AI$332,2,FALSE)</f>
        <v>ISI-030</v>
      </c>
      <c r="C141" s="3" t="str">
        <f>VLOOKUP($A141,'RAW DATA'!$A$1:$AI$332,7,FALSE)</f>
        <v>Prismatic</v>
      </c>
      <c r="D141" s="3">
        <f>VLOOKUP($A141,'RAW DATA'!$A$1:$AI$332,28,FALSE)</f>
        <v>209</v>
      </c>
      <c r="E141" s="3">
        <f>VLOOKUP($A141,'RAW DATA'!$A$1:$AI$332,29,FALSE)</f>
        <v>72</v>
      </c>
      <c r="F141" s="3">
        <f>VLOOKUP($A141,'RAW DATA'!$A$1:$AI$332,30,FALSE)</f>
        <v>174</v>
      </c>
      <c r="G141" s="3">
        <f>VLOOKUP($A141,'RAW DATA'!$A$1:$AI$332,31,FALSE)</f>
        <v>0</v>
      </c>
      <c r="H141">
        <f t="shared" si="4"/>
        <v>209</v>
      </c>
      <c r="I141">
        <f t="shared" si="5"/>
        <v>174</v>
      </c>
    </row>
    <row r="142" spans="1:9" x14ac:dyDescent="0.25">
      <c r="A142" s="2" t="s">
        <v>578</v>
      </c>
      <c r="B142" s="3" t="str">
        <f>VLOOKUP($A142,'RAW DATA'!$A$1:$AI$332,2,FALSE)</f>
        <v>ISI-031</v>
      </c>
      <c r="C142" s="3" t="str">
        <f>VLOOKUP($A142,'RAW DATA'!$A$1:$AI$332,7,FALSE)</f>
        <v>Prismatic</v>
      </c>
      <c r="D142" s="3">
        <f>VLOOKUP($A142,'RAW DATA'!$A$1:$AI$332,28,FALSE)</f>
        <v>170</v>
      </c>
      <c r="E142" s="3">
        <f>VLOOKUP($A142,'RAW DATA'!$A$1:$AI$332,29,FALSE)</f>
        <v>49</v>
      </c>
      <c r="F142" s="3">
        <f>VLOOKUP($A142,'RAW DATA'!$A$1:$AI$332,30,FALSE)</f>
        <v>174</v>
      </c>
      <c r="G142" s="3">
        <f>VLOOKUP($A142,'RAW DATA'!$A$1:$AI$332,31,FALSE)</f>
        <v>0</v>
      </c>
      <c r="H142">
        <f t="shared" si="4"/>
        <v>174</v>
      </c>
      <c r="I142">
        <f t="shared" si="5"/>
        <v>170</v>
      </c>
    </row>
    <row r="143" spans="1:9" x14ac:dyDescent="0.25">
      <c r="A143" s="2" t="s">
        <v>579</v>
      </c>
      <c r="B143" s="3" t="str">
        <f>VLOOKUP($A143,'RAW DATA'!$A$1:$AI$332,2,FALSE)</f>
        <v>ISI-032</v>
      </c>
      <c r="C143" s="3" t="str">
        <f>VLOOKUP($A143,'RAW DATA'!$A$1:$AI$332,7,FALSE)</f>
        <v>Prismatic</v>
      </c>
      <c r="D143" s="3">
        <f>VLOOKUP($A143,'RAW DATA'!$A$1:$AI$332,28,FALSE)</f>
        <v>165</v>
      </c>
      <c r="E143" s="3">
        <f>VLOOKUP($A143,'RAW DATA'!$A$1:$AI$332,29,FALSE)</f>
        <v>48</v>
      </c>
      <c r="F143" s="3">
        <f>VLOOKUP($A143,'RAW DATA'!$A$1:$AI$332,30,FALSE)</f>
        <v>174</v>
      </c>
      <c r="G143" s="3">
        <f>VLOOKUP($A143,'RAW DATA'!$A$1:$AI$332,31,FALSE)</f>
        <v>0</v>
      </c>
      <c r="H143">
        <f t="shared" si="4"/>
        <v>174</v>
      </c>
      <c r="I143">
        <f t="shared" si="5"/>
        <v>165</v>
      </c>
    </row>
    <row r="144" spans="1:9" x14ac:dyDescent="0.25">
      <c r="A144" s="2" t="s">
        <v>549</v>
      </c>
      <c r="B144" s="3" t="str">
        <f>VLOOKUP($A144,'RAW DATA'!$A$1:$AI$332,2,FALSE)</f>
        <v>ISI-033</v>
      </c>
      <c r="C144" s="3" t="str">
        <f>VLOOKUP($A144,'RAW DATA'!$A$1:$AI$332,7,FALSE)</f>
        <v>Prismatic</v>
      </c>
      <c r="D144" s="3">
        <f>VLOOKUP($A144,'RAW DATA'!$A$1:$AI$332,28,FALSE)</f>
        <v>205</v>
      </c>
      <c r="E144" s="3">
        <f>VLOOKUP($A144,'RAW DATA'!$A$1:$AI$332,29,FALSE)</f>
        <v>72</v>
      </c>
      <c r="F144" s="3">
        <f>VLOOKUP($A144,'RAW DATA'!$A$1:$AI$332,30,FALSE)</f>
        <v>174</v>
      </c>
      <c r="G144" s="3">
        <f>VLOOKUP($A144,'RAW DATA'!$A$1:$AI$332,31,FALSE)</f>
        <v>0</v>
      </c>
      <c r="H144">
        <f t="shared" si="4"/>
        <v>205</v>
      </c>
      <c r="I144">
        <f t="shared" si="5"/>
        <v>174</v>
      </c>
    </row>
    <row r="145" spans="1:9" x14ac:dyDescent="0.25">
      <c r="A145" s="2" t="s">
        <v>550</v>
      </c>
      <c r="B145" s="3" t="str">
        <f>VLOOKUP($A145,'RAW DATA'!$A$1:$AI$332,2,FALSE)</f>
        <v>ISI-034</v>
      </c>
      <c r="C145" s="3" t="str">
        <f>VLOOKUP($A145,'RAW DATA'!$A$1:$AI$332,7,FALSE)</f>
        <v>Prismatic</v>
      </c>
      <c r="D145" s="3">
        <f>VLOOKUP($A145,'RAW DATA'!$A$1:$AI$332,28,FALSE)</f>
        <v>205</v>
      </c>
      <c r="E145" s="3">
        <f>VLOOKUP($A145,'RAW DATA'!$A$1:$AI$332,29,FALSE)</f>
        <v>72</v>
      </c>
      <c r="F145" s="3">
        <f>VLOOKUP($A145,'RAW DATA'!$A$1:$AI$332,30,FALSE)</f>
        <v>174</v>
      </c>
      <c r="G145" s="3">
        <f>VLOOKUP($A145,'RAW DATA'!$A$1:$AI$332,31,FALSE)</f>
        <v>0</v>
      </c>
      <c r="H145">
        <f t="shared" si="4"/>
        <v>205</v>
      </c>
      <c r="I145">
        <f t="shared" si="5"/>
        <v>174</v>
      </c>
    </row>
    <row r="146" spans="1:9" x14ac:dyDescent="0.25">
      <c r="A146" s="2" t="s">
        <v>627</v>
      </c>
      <c r="B146" s="3" t="str">
        <f>VLOOKUP($A146,'RAW DATA'!$A$1:$AI$332,2,FALSE)</f>
        <v>ISI-035</v>
      </c>
      <c r="C146" s="3" t="str">
        <f>VLOOKUP($A146,'RAW DATA'!$A$1:$AI$332,7,FALSE)</f>
        <v>Prismatic</v>
      </c>
      <c r="D146" s="3">
        <f>VLOOKUP($A146,'RAW DATA'!$A$1:$AI$332,28,FALSE)</f>
        <v>260</v>
      </c>
      <c r="E146" s="3">
        <f>VLOOKUP($A146,'RAW DATA'!$A$1:$AI$332,29,FALSE)</f>
        <v>44</v>
      </c>
      <c r="F146" s="3">
        <f>VLOOKUP($A146,'RAW DATA'!$A$1:$AI$332,30,FALSE)</f>
        <v>148</v>
      </c>
      <c r="G146" s="3">
        <f>VLOOKUP($A146,'RAW DATA'!$A$1:$AI$332,31,FALSE)</f>
        <v>0</v>
      </c>
      <c r="H146">
        <f t="shared" si="4"/>
        <v>260</v>
      </c>
      <c r="I146">
        <f t="shared" si="5"/>
        <v>148</v>
      </c>
    </row>
    <row r="147" spans="1:9" x14ac:dyDescent="0.25">
      <c r="A147" s="2" t="s">
        <v>628</v>
      </c>
      <c r="B147" s="3" t="str">
        <f>VLOOKUP($A147,'RAW DATA'!$A$1:$AI$332,2,FALSE)</f>
        <v>ISI-036</v>
      </c>
      <c r="C147" s="3" t="str">
        <f>VLOOKUP($A147,'RAW DATA'!$A$1:$AI$332,7,FALSE)</f>
        <v>Prismatic</v>
      </c>
      <c r="D147" s="3">
        <f>VLOOKUP($A147,'RAW DATA'!$A$1:$AI$332,28,FALSE)</f>
        <v>208</v>
      </c>
      <c r="E147" s="3">
        <f>VLOOKUP($A147,'RAW DATA'!$A$1:$AI$332,29,FALSE)</f>
        <v>37</v>
      </c>
      <c r="F147" s="3">
        <f>VLOOKUP($A147,'RAW DATA'!$A$1:$AI$332,30,FALSE)</f>
        <v>174</v>
      </c>
      <c r="G147" s="3">
        <f>VLOOKUP($A147,'RAW DATA'!$A$1:$AI$332,31,FALSE)</f>
        <v>0</v>
      </c>
      <c r="H147">
        <f t="shared" si="4"/>
        <v>208</v>
      </c>
      <c r="I147">
        <f t="shared" si="5"/>
        <v>174</v>
      </c>
    </row>
    <row r="148" spans="1:9" x14ac:dyDescent="0.25">
      <c r="A148" s="2" t="s">
        <v>629</v>
      </c>
      <c r="B148" s="3" t="str">
        <f>VLOOKUP($A148,'RAW DATA'!$A$1:$AI$332,2,FALSE)</f>
        <v>ISI-037</v>
      </c>
      <c r="C148" s="3" t="str">
        <f>VLOOKUP($A148,'RAW DATA'!$A$1:$AI$332,7,FALSE)</f>
        <v>Prismatic</v>
      </c>
      <c r="D148" s="3">
        <f>VLOOKUP($A148,'RAW DATA'!$A$1:$AI$332,28,FALSE)</f>
        <v>210</v>
      </c>
      <c r="E148" s="3">
        <f>VLOOKUP($A148,'RAW DATA'!$A$1:$AI$332,29,FALSE)</f>
        <v>54</v>
      </c>
      <c r="F148" s="3">
        <f>VLOOKUP($A148,'RAW DATA'!$A$1:$AI$332,30,FALSE)</f>
        <v>174</v>
      </c>
      <c r="G148" s="3">
        <f>VLOOKUP($A148,'RAW DATA'!$A$1:$AI$332,31,FALSE)</f>
        <v>0</v>
      </c>
      <c r="H148">
        <f t="shared" si="4"/>
        <v>210</v>
      </c>
      <c r="I148">
        <f t="shared" si="5"/>
        <v>174</v>
      </c>
    </row>
    <row r="149" spans="1:9" x14ac:dyDescent="0.25">
      <c r="A149" s="2" t="s">
        <v>630</v>
      </c>
      <c r="B149" s="3" t="str">
        <f>VLOOKUP($A149,'RAW DATA'!$A$1:$AI$332,2,FALSE)</f>
        <v>ISI-038</v>
      </c>
      <c r="C149" s="3" t="str">
        <f>VLOOKUP($A149,'RAW DATA'!$A$1:$AI$332,7,FALSE)</f>
        <v>Prismatic</v>
      </c>
      <c r="D149" s="3">
        <f>VLOOKUP($A149,'RAW DATA'!$A$1:$AI$332,28,FALSE)</f>
        <v>208</v>
      </c>
      <c r="E149" s="3">
        <f>VLOOKUP($A149,'RAW DATA'!$A$1:$AI$332,29,FALSE)</f>
        <v>72</v>
      </c>
      <c r="F149" s="3">
        <f>VLOOKUP($A149,'RAW DATA'!$A$1:$AI$332,30,FALSE)</f>
        <v>174</v>
      </c>
      <c r="G149" s="3">
        <f>VLOOKUP($A149,'RAW DATA'!$A$1:$AI$332,31,FALSE)</f>
        <v>0</v>
      </c>
      <c r="H149">
        <f t="shared" si="4"/>
        <v>208</v>
      </c>
      <c r="I149">
        <f t="shared" si="5"/>
        <v>174</v>
      </c>
    </row>
    <row r="150" spans="1:9" x14ac:dyDescent="0.25">
      <c r="A150" s="2" t="s">
        <v>478</v>
      </c>
      <c r="B150" s="3" t="str">
        <f>VLOOKUP($A150,'RAW DATA'!$A$1:$AI$332,2,FALSE)</f>
        <v>ISI-039</v>
      </c>
      <c r="C150" s="3" t="str">
        <f>VLOOKUP($A150,'RAW DATA'!$A$1:$AI$332,7,FALSE)</f>
        <v>Prismatic</v>
      </c>
      <c r="D150" s="3">
        <f>VLOOKUP($A150,'RAW DATA'!$A$1:$AI$332,28,FALSE)</f>
        <v>200</v>
      </c>
      <c r="E150" s="3">
        <f>VLOOKUP($A150,'RAW DATA'!$A$1:$AI$332,29,FALSE)</f>
        <v>72</v>
      </c>
      <c r="F150" s="3">
        <f>VLOOKUP($A150,'RAW DATA'!$A$1:$AI$332,30,FALSE)</f>
        <v>174</v>
      </c>
      <c r="G150" s="3">
        <f>VLOOKUP($A150,'RAW DATA'!$A$1:$AI$332,31,FALSE)</f>
        <v>0</v>
      </c>
      <c r="H150">
        <f t="shared" si="4"/>
        <v>200</v>
      </c>
      <c r="I150">
        <f t="shared" si="5"/>
        <v>174</v>
      </c>
    </row>
    <row r="151" spans="1:9" x14ac:dyDescent="0.25">
      <c r="A151" s="2" t="s">
        <v>684</v>
      </c>
      <c r="B151" s="3" t="str">
        <f>VLOOKUP($A151,'RAW DATA'!$A$1:$AI$332,2,FALSE)</f>
        <v>ISI-040</v>
      </c>
      <c r="C151" s="3" t="str">
        <f>VLOOKUP($A151,'RAW DATA'!$A$1:$AI$332,7,FALSE)</f>
        <v>Prismatic</v>
      </c>
      <c r="D151" s="3">
        <f>VLOOKUP($A151,'RAW DATA'!$A$1:$AI$332,28,FALSE)</f>
        <v>221</v>
      </c>
      <c r="E151" s="3">
        <f>VLOOKUP($A151,'RAW DATA'!$A$1:$AI$332,29,FALSE)</f>
        <v>61</v>
      </c>
      <c r="F151" s="3">
        <f>VLOOKUP($A151,'RAW DATA'!$A$1:$AI$332,30,FALSE)</f>
        <v>142</v>
      </c>
      <c r="G151" s="3">
        <f>VLOOKUP($A151,'RAW DATA'!$A$1:$AI$332,31,FALSE)</f>
        <v>0</v>
      </c>
      <c r="H151">
        <f t="shared" si="4"/>
        <v>221</v>
      </c>
      <c r="I151">
        <f t="shared" si="5"/>
        <v>142</v>
      </c>
    </row>
    <row r="152" spans="1:9" x14ac:dyDescent="0.25">
      <c r="A152" s="2" t="s">
        <v>685</v>
      </c>
      <c r="B152" s="3" t="str">
        <f>VLOOKUP($A152,'RAW DATA'!$A$1:$AI$332,2,FALSE)</f>
        <v>ISI-041</v>
      </c>
      <c r="C152" s="3" t="str">
        <f>VLOOKUP($A152,'RAW DATA'!$A$1:$AI$332,7,FALSE)</f>
        <v>Prismatic</v>
      </c>
      <c r="D152" s="3">
        <f>VLOOKUP($A152,'RAW DATA'!$A$1:$AI$332,28,FALSE)</f>
        <v>450</v>
      </c>
      <c r="E152" s="3">
        <f>VLOOKUP($A152,'RAW DATA'!$A$1:$AI$332,29,FALSE)</f>
        <v>71</v>
      </c>
      <c r="F152" s="3">
        <f>VLOOKUP($A152,'RAW DATA'!$A$1:$AI$332,30,FALSE)</f>
        <v>285</v>
      </c>
      <c r="G152" s="3">
        <f>VLOOKUP($A152,'RAW DATA'!$A$1:$AI$332,31,FALSE)</f>
        <v>0</v>
      </c>
      <c r="H152">
        <f t="shared" si="4"/>
        <v>450</v>
      </c>
      <c r="I152">
        <f t="shared" si="5"/>
        <v>285</v>
      </c>
    </row>
    <row r="153" spans="1:9" x14ac:dyDescent="0.25">
      <c r="A153" s="2" t="s">
        <v>472</v>
      </c>
      <c r="B153" s="3" t="str">
        <f>VLOOKUP($A153,'RAW DATA'!$A$1:$AI$332,2,FALSE)</f>
        <v>ISI-050</v>
      </c>
      <c r="C153" s="3" t="str">
        <f>VLOOKUP($A153,'RAW DATA'!$A$1:$AI$332,7,FALSE)</f>
        <v>Prismatic</v>
      </c>
      <c r="D153" s="3">
        <f>VLOOKUP($A153,'RAW DATA'!$A$1:$AI$332,28,FALSE)</f>
        <v>200</v>
      </c>
      <c r="E153" s="3">
        <f>VLOOKUP($A153,'RAW DATA'!$A$1:$AI$332,29,FALSE)</f>
        <v>33</v>
      </c>
      <c r="F153" s="3">
        <f>VLOOKUP($A153,'RAW DATA'!$A$1:$AI$332,30,FALSE)</f>
        <v>172</v>
      </c>
      <c r="G153" s="3">
        <f>VLOOKUP($A153,'RAW DATA'!$A$1:$AI$332,31,FALSE)</f>
        <v>0</v>
      </c>
      <c r="H153">
        <f t="shared" si="4"/>
        <v>200</v>
      </c>
      <c r="I153">
        <f t="shared" si="5"/>
        <v>172</v>
      </c>
    </row>
    <row r="154" spans="1:9" x14ac:dyDescent="0.25">
      <c r="A154" s="2" t="s">
        <v>473</v>
      </c>
      <c r="B154" s="3" t="str">
        <f>VLOOKUP($A154,'RAW DATA'!$A$1:$AI$332,2,FALSE)</f>
        <v>ISI-051</v>
      </c>
      <c r="C154" s="3" t="str">
        <f>VLOOKUP($A154,'RAW DATA'!$A$1:$AI$332,7,FALSE)</f>
        <v>Prismatic</v>
      </c>
      <c r="D154" s="3">
        <f>VLOOKUP($A154,'RAW DATA'!$A$1:$AI$332,28,FALSE)</f>
        <v>174</v>
      </c>
      <c r="E154" s="3">
        <f>VLOOKUP($A154,'RAW DATA'!$A$1:$AI$332,29,FALSE)</f>
        <v>48</v>
      </c>
      <c r="F154" s="3">
        <f>VLOOKUP($A154,'RAW DATA'!$A$1:$AI$332,30,FALSE)</f>
        <v>172</v>
      </c>
      <c r="G154" s="3">
        <f>VLOOKUP($A154,'RAW DATA'!$A$1:$AI$332,31,FALSE)</f>
        <v>0</v>
      </c>
      <c r="H154">
        <f t="shared" si="4"/>
        <v>174</v>
      </c>
      <c r="I154">
        <f t="shared" si="5"/>
        <v>172</v>
      </c>
    </row>
    <row r="155" spans="1:9" x14ac:dyDescent="0.25">
      <c r="A155" s="2" t="s">
        <v>474</v>
      </c>
      <c r="B155" s="3" t="str">
        <f>VLOOKUP($A155,'RAW DATA'!$A$1:$AI$332,2,FALSE)</f>
        <v>ISI-052</v>
      </c>
      <c r="C155" s="3" t="str">
        <f>VLOOKUP($A155,'RAW DATA'!$A$1:$AI$332,7,FALSE)</f>
        <v>Prismatic</v>
      </c>
      <c r="D155" s="3">
        <f>VLOOKUP($A155,'RAW DATA'!$A$1:$AI$332,28,FALSE)</f>
        <v>208</v>
      </c>
      <c r="E155" s="3">
        <f>VLOOKUP($A155,'RAW DATA'!$A$1:$AI$332,29,FALSE)</f>
        <v>72</v>
      </c>
      <c r="F155" s="3">
        <f>VLOOKUP($A155,'RAW DATA'!$A$1:$AI$332,30,FALSE)</f>
        <v>174</v>
      </c>
      <c r="G155" s="3">
        <f>VLOOKUP($A155,'RAW DATA'!$A$1:$AI$332,31,FALSE)</f>
        <v>0</v>
      </c>
      <c r="H155">
        <f t="shared" si="4"/>
        <v>208</v>
      </c>
      <c r="I155">
        <f t="shared" si="5"/>
        <v>174</v>
      </c>
    </row>
    <row r="156" spans="1:9" x14ac:dyDescent="0.25">
      <c r="A156" s="2" t="s">
        <v>475</v>
      </c>
      <c r="B156" s="3" t="str">
        <f>VLOOKUP($A156,'RAW DATA'!$A$1:$AI$332,2,FALSE)</f>
        <v>ISI-053</v>
      </c>
      <c r="C156" s="3" t="str">
        <f>VLOOKUP($A156,'RAW DATA'!$A$1:$AI$332,7,FALSE)</f>
        <v>Prismatic</v>
      </c>
      <c r="D156" s="3">
        <f>VLOOKUP($A156,'RAW DATA'!$A$1:$AI$332,28,FALSE)</f>
        <v>148</v>
      </c>
      <c r="E156" s="3">
        <f>VLOOKUP($A156,'RAW DATA'!$A$1:$AI$332,29,FALSE)</f>
        <v>27</v>
      </c>
      <c r="F156" s="3">
        <f>VLOOKUP($A156,'RAW DATA'!$A$1:$AI$332,30,FALSE)</f>
        <v>98</v>
      </c>
      <c r="G156" s="3">
        <f>VLOOKUP($A156,'RAW DATA'!$A$1:$AI$332,31,FALSE)</f>
        <v>0</v>
      </c>
      <c r="H156">
        <f t="shared" si="4"/>
        <v>148</v>
      </c>
      <c r="I156">
        <f t="shared" si="5"/>
        <v>98</v>
      </c>
    </row>
    <row r="157" spans="1:9" x14ac:dyDescent="0.25">
      <c r="A157" s="2" t="s">
        <v>485</v>
      </c>
      <c r="B157" s="3" t="str">
        <f>VLOOKUP($A157,'RAW DATA'!$A$1:$AI$332,2,FALSE)</f>
        <v>ISI-091</v>
      </c>
      <c r="C157" s="3" t="str">
        <f>VLOOKUP($A157,'RAW DATA'!$A$1:$AI$332,7,FALSE)</f>
        <v>Prismatic</v>
      </c>
      <c r="D157" s="3">
        <f>VLOOKUP($A157,'RAW DATA'!$A$1:$AI$332,28,FALSE)</f>
        <v>229</v>
      </c>
      <c r="E157" s="3">
        <f>VLOOKUP($A157,'RAW DATA'!$A$1:$AI$332,29,FALSE)</f>
        <v>9.8000000000000007</v>
      </c>
      <c r="F157" s="3">
        <f>VLOOKUP($A157,'RAW DATA'!$A$1:$AI$332,30,FALSE)</f>
        <v>142</v>
      </c>
      <c r="G157" s="3">
        <f>VLOOKUP($A157,'RAW DATA'!$A$1:$AI$332,31,FALSE)</f>
        <v>0</v>
      </c>
      <c r="H157">
        <f t="shared" si="4"/>
        <v>229</v>
      </c>
      <c r="I157">
        <f t="shared" si="5"/>
        <v>142</v>
      </c>
    </row>
    <row r="158" spans="1:9" x14ac:dyDescent="0.25">
      <c r="A158" s="2" t="s">
        <v>486</v>
      </c>
      <c r="B158" s="3" t="str">
        <f>VLOOKUP($A158,'RAW DATA'!$A$1:$AI$332,2,FALSE)</f>
        <v>ISI-092</v>
      </c>
      <c r="C158" s="3" t="str">
        <f>VLOOKUP($A158,'RAW DATA'!$A$1:$AI$332,7,FALSE)</f>
        <v>Prismatic</v>
      </c>
      <c r="D158" s="3">
        <f>VLOOKUP($A158,'RAW DATA'!$A$1:$AI$332,28,FALSE)</f>
        <v>172.7</v>
      </c>
      <c r="E158" s="3">
        <f>VLOOKUP($A158,'RAW DATA'!$A$1:$AI$332,29,FALSE)</f>
        <v>58.4</v>
      </c>
      <c r="F158" s="3">
        <f>VLOOKUP($A158,'RAW DATA'!$A$1:$AI$332,30,FALSE)</f>
        <v>81.5</v>
      </c>
      <c r="G158" s="3">
        <f>VLOOKUP($A158,'RAW DATA'!$A$1:$AI$332,31,FALSE)</f>
        <v>0</v>
      </c>
      <c r="H158">
        <f t="shared" si="4"/>
        <v>172.7</v>
      </c>
      <c r="I158">
        <f t="shared" si="5"/>
        <v>81.5</v>
      </c>
    </row>
    <row r="159" spans="1:9" x14ac:dyDescent="0.25">
      <c r="A159" s="2" t="s">
        <v>487</v>
      </c>
      <c r="B159" s="3" t="str">
        <f>VLOOKUP($A159,'RAW DATA'!$A$1:$AI$332,2,FALSE)</f>
        <v>ISI-093</v>
      </c>
      <c r="C159" s="3" t="str">
        <f>VLOOKUP($A159,'RAW DATA'!$A$1:$AI$332,7,FALSE)</f>
        <v>Prismatic</v>
      </c>
      <c r="D159" s="3">
        <f>VLOOKUP($A159,'RAW DATA'!$A$1:$AI$332,28,FALSE)</f>
        <v>173</v>
      </c>
      <c r="E159" s="3">
        <f>VLOOKUP($A159,'RAW DATA'!$A$1:$AI$332,29,FALSE)</f>
        <v>56.9</v>
      </c>
      <c r="F159" s="3">
        <f>VLOOKUP($A159,'RAW DATA'!$A$1:$AI$332,30,FALSE)</f>
        <v>81.5</v>
      </c>
      <c r="G159" s="3">
        <f>VLOOKUP($A159,'RAW DATA'!$A$1:$AI$332,31,FALSE)</f>
        <v>0</v>
      </c>
      <c r="H159">
        <f t="shared" si="4"/>
        <v>173</v>
      </c>
      <c r="I159">
        <f t="shared" si="5"/>
        <v>81.5</v>
      </c>
    </row>
    <row r="160" spans="1:9" x14ac:dyDescent="0.25">
      <c r="A160" s="2" t="s">
        <v>480</v>
      </c>
      <c r="B160" s="3" t="str">
        <f>VLOOKUP($A160,'RAW DATA'!$A$1:$AI$332,2,FALSE)</f>
        <v>ISI-094</v>
      </c>
      <c r="C160" s="3" t="str">
        <f>VLOOKUP($A160,'RAW DATA'!$A$1:$AI$332,7,FALSE)</f>
        <v>Prismatic</v>
      </c>
      <c r="D160" s="3">
        <f>VLOOKUP($A160,'RAW DATA'!$A$1:$AI$332,28,FALSE)</f>
        <v>97.9</v>
      </c>
      <c r="E160" s="3">
        <f>VLOOKUP($A160,'RAW DATA'!$A$1:$AI$332,29,FALSE)</f>
        <v>25.3</v>
      </c>
      <c r="F160" s="3">
        <f>VLOOKUP($A160,'RAW DATA'!$A$1:$AI$332,30,FALSE)</f>
        <v>71</v>
      </c>
      <c r="G160" s="3">
        <f>VLOOKUP($A160,'RAW DATA'!$A$1:$AI$332,31,FALSE)</f>
        <v>0</v>
      </c>
      <c r="H160">
        <f t="shared" si="4"/>
        <v>97.9</v>
      </c>
      <c r="I160">
        <f t="shared" si="5"/>
        <v>71</v>
      </c>
    </row>
    <row r="161" spans="1:9" x14ac:dyDescent="0.25">
      <c r="A161" s="2" t="s">
        <v>481</v>
      </c>
      <c r="B161" s="3" t="str">
        <f>VLOOKUP($A161,'RAW DATA'!$A$1:$AI$332,2,FALSE)</f>
        <v>ISI-095</v>
      </c>
      <c r="C161" s="3" t="str">
        <f>VLOOKUP($A161,'RAW DATA'!$A$1:$AI$332,7,FALSE)</f>
        <v>Prismatic</v>
      </c>
      <c r="D161" s="3">
        <f>VLOOKUP($A161,'RAW DATA'!$A$1:$AI$332,28,FALSE)</f>
        <v>141.30000000000001</v>
      </c>
      <c r="E161" s="3">
        <f>VLOOKUP($A161,'RAW DATA'!$A$1:$AI$332,29,FALSE)</f>
        <v>34</v>
      </c>
      <c r="F161" s="3">
        <f>VLOOKUP($A161,'RAW DATA'!$A$1:$AI$332,30,FALSE)</f>
        <v>137.69999999999999</v>
      </c>
      <c r="G161" s="3">
        <f>VLOOKUP($A161,'RAW DATA'!$A$1:$AI$332,31,FALSE)</f>
        <v>0</v>
      </c>
      <c r="H161">
        <f t="shared" si="4"/>
        <v>141.30000000000001</v>
      </c>
      <c r="I161">
        <f t="shared" si="5"/>
        <v>137.69999999999999</v>
      </c>
    </row>
    <row r="162" spans="1:9" x14ac:dyDescent="0.25">
      <c r="A162" s="2" t="s">
        <v>482</v>
      </c>
      <c r="B162" s="3" t="str">
        <f>VLOOKUP($A162,'RAW DATA'!$A$1:$AI$332,2,FALSE)</f>
        <v>ISI-096</v>
      </c>
      <c r="C162" s="3" t="str">
        <f>VLOOKUP($A162,'RAW DATA'!$A$1:$AI$332,7,FALSE)</f>
        <v>Prismatic</v>
      </c>
      <c r="D162" s="3">
        <f>VLOOKUP($A162,'RAW DATA'!$A$1:$AI$332,28,FALSE)</f>
        <v>140.5</v>
      </c>
      <c r="E162" s="3">
        <f>VLOOKUP($A162,'RAW DATA'!$A$1:$AI$332,29,FALSE)</f>
        <v>28.1</v>
      </c>
      <c r="F162" s="3">
        <f>VLOOKUP($A162,'RAW DATA'!$A$1:$AI$332,30,FALSE)</f>
        <v>95.7</v>
      </c>
      <c r="G162" s="3">
        <f>VLOOKUP($A162,'RAW DATA'!$A$1:$AI$332,31,FALSE)</f>
        <v>0</v>
      </c>
      <c r="H162">
        <f t="shared" si="4"/>
        <v>140.5</v>
      </c>
      <c r="I162">
        <f t="shared" si="5"/>
        <v>95.7</v>
      </c>
    </row>
    <row r="163" spans="1:9" x14ac:dyDescent="0.25">
      <c r="A163" s="2" t="s">
        <v>488</v>
      </c>
      <c r="B163" s="3" t="str">
        <f>VLOOKUP($A163,'RAW DATA'!$A$1:$AI$332,2,FALSE)</f>
        <v>ISI-097</v>
      </c>
      <c r="C163" s="3" t="str">
        <f>VLOOKUP($A163,'RAW DATA'!$A$1:$AI$332,7,FALSE)</f>
        <v>Prismatic</v>
      </c>
      <c r="D163" s="3">
        <f>VLOOKUP($A163,'RAW DATA'!$A$1:$AI$332,28,FALSE)</f>
        <v>77.8</v>
      </c>
      <c r="E163" s="3">
        <f>VLOOKUP($A163,'RAW DATA'!$A$1:$AI$332,29,FALSE)</f>
        <v>22.2</v>
      </c>
      <c r="F163" s="3">
        <f>VLOOKUP($A163,'RAW DATA'!$A$1:$AI$332,30,FALSE)</f>
        <v>49.8</v>
      </c>
      <c r="G163" s="3">
        <f>VLOOKUP($A163,'RAW DATA'!$A$1:$AI$332,31,FALSE)</f>
        <v>0</v>
      </c>
      <c r="H163">
        <f t="shared" si="4"/>
        <v>77.8</v>
      </c>
      <c r="I163">
        <f t="shared" si="5"/>
        <v>49.8</v>
      </c>
    </row>
    <row r="164" spans="1:9" x14ac:dyDescent="0.25">
      <c r="A164" s="2" t="s">
        <v>483</v>
      </c>
      <c r="B164" s="3" t="str">
        <f>VLOOKUP($A164,'RAW DATA'!$A$1:$AI$332,2,FALSE)</f>
        <v>ISI-098</v>
      </c>
      <c r="C164" s="3" t="str">
        <f>VLOOKUP($A164,'RAW DATA'!$A$1:$AI$332,7,FALSE)</f>
        <v>Prismatic</v>
      </c>
      <c r="D164" s="3">
        <f>VLOOKUP($A164,'RAW DATA'!$A$1:$AI$332,28,FALSE)</f>
        <v>151.69999999999999</v>
      </c>
      <c r="E164" s="3">
        <f>VLOOKUP($A164,'RAW DATA'!$A$1:$AI$332,29,FALSE)</f>
        <v>30.7</v>
      </c>
      <c r="F164" s="3">
        <f>VLOOKUP($A164,'RAW DATA'!$A$1:$AI$332,30,FALSE)</f>
        <v>106.7</v>
      </c>
      <c r="G164" s="3">
        <f>VLOOKUP($A164,'RAW DATA'!$A$1:$AI$332,31,FALSE)</f>
        <v>0</v>
      </c>
      <c r="H164">
        <f t="shared" si="4"/>
        <v>151.69999999999999</v>
      </c>
      <c r="I164">
        <f t="shared" si="5"/>
        <v>106.7</v>
      </c>
    </row>
    <row r="165" spans="1:9" x14ac:dyDescent="0.25">
      <c r="A165" s="2" t="s">
        <v>484</v>
      </c>
      <c r="B165" s="3" t="str">
        <f>VLOOKUP($A165,'RAW DATA'!$A$1:$AI$332,2,FALSE)</f>
        <v>ISI-099</v>
      </c>
      <c r="C165" s="3" t="str">
        <f>VLOOKUP($A165,'RAW DATA'!$A$1:$AI$332,7,FALSE)</f>
        <v>Prismatic</v>
      </c>
      <c r="D165" s="3">
        <f>VLOOKUP($A165,'RAW DATA'!$A$1:$AI$332,28,FALSE)</f>
        <v>143.19999999999999</v>
      </c>
      <c r="E165" s="3">
        <f>VLOOKUP($A165,'RAW DATA'!$A$1:$AI$332,29,FALSE)</f>
        <v>7.4</v>
      </c>
      <c r="F165" s="3">
        <f>VLOOKUP($A165,'RAW DATA'!$A$1:$AI$332,30,FALSE)</f>
        <v>105.9</v>
      </c>
      <c r="G165" s="3">
        <f>VLOOKUP($A165,'RAW DATA'!$A$1:$AI$332,31,FALSE)</f>
        <v>0</v>
      </c>
      <c r="H165">
        <f t="shared" si="4"/>
        <v>143.19999999999999</v>
      </c>
      <c r="I165">
        <f t="shared" si="5"/>
        <v>105.9</v>
      </c>
    </row>
    <row r="166" spans="1:9" x14ac:dyDescent="0.25">
      <c r="A166" s="2" t="s">
        <v>221</v>
      </c>
      <c r="B166" s="3" t="str">
        <f>VLOOKUP($A166,'RAW DATA'!$A$1:$AI$332,2,FALSE)</f>
        <v>ISI-101</v>
      </c>
      <c r="C166" s="3" t="str">
        <f>VLOOKUP($A166,'RAW DATA'!$A$1:$AI$332,7,FALSE)</f>
        <v>Prismatic</v>
      </c>
      <c r="D166" s="3">
        <f>VLOOKUP($A166,'RAW DATA'!$A$1:$AI$332,28,FALSE)</f>
        <v>250</v>
      </c>
      <c r="E166" s="3">
        <f>VLOOKUP($A166,'RAW DATA'!$A$1:$AI$332,29,FALSE)</f>
        <v>12</v>
      </c>
      <c r="F166" s="3">
        <f>VLOOKUP($A166,'RAW DATA'!$A$1:$AI$332,30,FALSE)</f>
        <v>155</v>
      </c>
      <c r="G166" s="3">
        <f>VLOOKUP($A166,'RAW DATA'!$A$1:$AI$332,31,FALSE)</f>
        <v>0</v>
      </c>
      <c r="H166">
        <f t="shared" si="4"/>
        <v>250</v>
      </c>
      <c r="I166">
        <f t="shared" si="5"/>
        <v>155</v>
      </c>
    </row>
    <row r="167" spans="1:9" x14ac:dyDescent="0.25">
      <c r="A167" s="2" t="s">
        <v>222</v>
      </c>
      <c r="B167" s="3" t="str">
        <f>VLOOKUP($A167,'RAW DATA'!$A$1:$AI$332,2,FALSE)</f>
        <v>ISI-102</v>
      </c>
      <c r="C167" s="3" t="str">
        <f>VLOOKUP($A167,'RAW DATA'!$A$1:$AI$332,7,FALSE)</f>
        <v>Prismatic</v>
      </c>
      <c r="D167" s="3">
        <f>VLOOKUP($A167,'RAW DATA'!$A$1:$AI$332,28,FALSE)</f>
        <v>250</v>
      </c>
      <c r="E167" s="3">
        <f>VLOOKUP($A167,'RAW DATA'!$A$1:$AI$332,29,FALSE)</f>
        <v>12.2</v>
      </c>
      <c r="F167" s="3">
        <f>VLOOKUP($A167,'RAW DATA'!$A$1:$AI$332,30,FALSE)</f>
        <v>155</v>
      </c>
      <c r="G167" s="3">
        <f>VLOOKUP($A167,'RAW DATA'!$A$1:$AI$332,31,FALSE)</f>
        <v>0</v>
      </c>
      <c r="H167">
        <f t="shared" si="4"/>
        <v>250</v>
      </c>
      <c r="I167">
        <f t="shared" si="5"/>
        <v>155</v>
      </c>
    </row>
    <row r="168" spans="1:9" x14ac:dyDescent="0.25">
      <c r="A168" s="2" t="s">
        <v>223</v>
      </c>
      <c r="B168" s="3" t="str">
        <f>VLOOKUP($A168,'RAW DATA'!$A$1:$AI$332,2,FALSE)</f>
        <v>ISI-103</v>
      </c>
      <c r="C168" s="3" t="str">
        <f>VLOOKUP($A168,'RAW DATA'!$A$1:$AI$332,7,FALSE)</f>
        <v>Prismatic</v>
      </c>
      <c r="D168" s="3">
        <f>VLOOKUP($A168,'RAW DATA'!$A$1:$AI$332,28,FALSE)</f>
        <v>250</v>
      </c>
      <c r="E168" s="3">
        <f>VLOOKUP($A168,'RAW DATA'!$A$1:$AI$332,29,FALSE)</f>
        <v>12.2</v>
      </c>
      <c r="F168" s="3">
        <f>VLOOKUP($A168,'RAW DATA'!$A$1:$AI$332,30,FALSE)</f>
        <v>155</v>
      </c>
      <c r="G168" s="3">
        <f>VLOOKUP($A168,'RAW DATA'!$A$1:$AI$332,31,FALSE)</f>
        <v>0</v>
      </c>
      <c r="H168">
        <f t="shared" si="4"/>
        <v>250</v>
      </c>
      <c r="I168">
        <f t="shared" si="5"/>
        <v>155</v>
      </c>
    </row>
    <row r="169" spans="1:9" x14ac:dyDescent="0.25">
      <c r="A169" s="2" t="s">
        <v>224</v>
      </c>
      <c r="B169" s="3" t="str">
        <f>VLOOKUP($A169,'RAW DATA'!$A$1:$AI$332,2,FALSE)</f>
        <v>ISI-104</v>
      </c>
      <c r="C169" s="3" t="str">
        <f>VLOOKUP($A169,'RAW DATA'!$A$1:$AI$332,7,FALSE)</f>
        <v>Prismatic</v>
      </c>
      <c r="D169" s="3">
        <f>VLOOKUP($A169,'RAW DATA'!$A$1:$AI$332,28,FALSE)</f>
        <v>250</v>
      </c>
      <c r="E169" s="3">
        <f>VLOOKUP($A169,'RAW DATA'!$A$1:$AI$332,29,FALSE)</f>
        <v>12.2</v>
      </c>
      <c r="F169" s="3">
        <f>VLOOKUP($A169,'RAW DATA'!$A$1:$AI$332,30,FALSE)</f>
        <v>155</v>
      </c>
      <c r="G169" s="3">
        <f>VLOOKUP($A169,'RAW DATA'!$A$1:$AI$332,31,FALSE)</f>
        <v>0</v>
      </c>
      <c r="H169">
        <f t="shared" si="4"/>
        <v>250</v>
      </c>
      <c r="I169">
        <f t="shared" si="5"/>
        <v>155</v>
      </c>
    </row>
    <row r="170" spans="1:9" x14ac:dyDescent="0.25">
      <c r="A170" s="2" t="s">
        <v>231</v>
      </c>
      <c r="B170" s="3" t="str">
        <f>VLOOKUP($A170,'RAW DATA'!$A$1:$AI$332,2,FALSE)</f>
        <v>ISI-111</v>
      </c>
      <c r="C170" s="3" t="str">
        <f>VLOOKUP($A170,'RAW DATA'!$A$1:$AI$332,7,FALSE)</f>
        <v>Prismatic</v>
      </c>
      <c r="D170" s="3">
        <f>VLOOKUP($A170,'RAW DATA'!$A$1:$AI$332,28,FALSE)</f>
        <v>120</v>
      </c>
      <c r="E170" s="3">
        <f>VLOOKUP($A170,'RAW DATA'!$A$1:$AI$332,29,FALSE)</f>
        <v>8.1</v>
      </c>
      <c r="F170" s="3">
        <f>VLOOKUP($A170,'RAW DATA'!$A$1:$AI$332,30,FALSE)</f>
        <v>51.5</v>
      </c>
      <c r="G170" s="3">
        <f>VLOOKUP($A170,'RAW DATA'!$A$1:$AI$332,31,FALSE)</f>
        <v>0</v>
      </c>
      <c r="H170">
        <f t="shared" si="4"/>
        <v>120</v>
      </c>
      <c r="I170">
        <f t="shared" si="5"/>
        <v>51.5</v>
      </c>
    </row>
    <row r="171" spans="1:9" x14ac:dyDescent="0.25">
      <c r="A171" s="2" t="s">
        <v>232</v>
      </c>
      <c r="B171" s="3" t="str">
        <f>VLOOKUP($A171,'RAW DATA'!$A$1:$AI$332,2,FALSE)</f>
        <v>ISI-112</v>
      </c>
      <c r="C171" s="3" t="str">
        <f>VLOOKUP($A171,'RAW DATA'!$A$1:$AI$332,7,FALSE)</f>
        <v>Prismatic</v>
      </c>
      <c r="D171" s="3">
        <f>VLOOKUP($A171,'RAW DATA'!$A$1:$AI$332,28,FALSE)</f>
        <v>224</v>
      </c>
      <c r="E171" s="3">
        <f>VLOOKUP($A171,'RAW DATA'!$A$1:$AI$332,29,FALSE)</f>
        <v>11.3</v>
      </c>
      <c r="F171" s="3">
        <f>VLOOKUP($A171,'RAW DATA'!$A$1:$AI$332,30,FALSE)</f>
        <v>67.5</v>
      </c>
      <c r="G171" s="3">
        <f>VLOOKUP($A171,'RAW DATA'!$A$1:$AI$332,31,FALSE)</f>
        <v>0</v>
      </c>
      <c r="H171">
        <f t="shared" si="4"/>
        <v>224</v>
      </c>
      <c r="I171">
        <f t="shared" si="5"/>
        <v>67.5</v>
      </c>
    </row>
    <row r="172" spans="1:9" x14ac:dyDescent="0.25">
      <c r="A172" s="2" t="s">
        <v>233</v>
      </c>
      <c r="B172" s="3" t="str">
        <f>VLOOKUP($A172,'RAW DATA'!$A$1:$AI$332,2,FALSE)</f>
        <v>ISI-113</v>
      </c>
      <c r="C172" s="3" t="str">
        <f>VLOOKUP($A172,'RAW DATA'!$A$1:$AI$332,7,FALSE)</f>
        <v>Prismatic</v>
      </c>
      <c r="D172" s="3">
        <f>VLOOKUP($A172,'RAW DATA'!$A$1:$AI$332,28,FALSE)</f>
        <v>131</v>
      </c>
      <c r="E172" s="3">
        <f>VLOOKUP($A172,'RAW DATA'!$A$1:$AI$332,29,FALSE)</f>
        <v>7.8</v>
      </c>
      <c r="F172" s="3">
        <f>VLOOKUP($A172,'RAW DATA'!$A$1:$AI$332,30,FALSE)</f>
        <v>68.5</v>
      </c>
      <c r="G172" s="3">
        <f>VLOOKUP($A172,'RAW DATA'!$A$1:$AI$332,31,FALSE)</f>
        <v>0</v>
      </c>
      <c r="H172">
        <f t="shared" si="4"/>
        <v>131</v>
      </c>
      <c r="I172">
        <f t="shared" si="5"/>
        <v>68.5</v>
      </c>
    </row>
    <row r="173" spans="1:9" x14ac:dyDescent="0.25">
      <c r="A173" s="2" t="s">
        <v>234</v>
      </c>
      <c r="B173" s="3" t="str">
        <f>VLOOKUP($A173,'RAW DATA'!$A$1:$AI$332,2,FALSE)</f>
        <v>ISI-114</v>
      </c>
      <c r="C173" s="3" t="str">
        <f>VLOOKUP($A173,'RAW DATA'!$A$1:$AI$332,7,FALSE)</f>
        <v>Prismatic</v>
      </c>
      <c r="D173" s="3">
        <f>VLOOKUP($A173,'RAW DATA'!$A$1:$AI$332,28,FALSE)</f>
        <v>121</v>
      </c>
      <c r="E173" s="3">
        <f>VLOOKUP($A173,'RAW DATA'!$A$1:$AI$332,29,FALSE)</f>
        <v>9.8000000000000007</v>
      </c>
      <c r="F173" s="3">
        <f>VLOOKUP($A173,'RAW DATA'!$A$1:$AI$332,30,FALSE)</f>
        <v>90.5</v>
      </c>
      <c r="G173" s="3">
        <f>VLOOKUP($A173,'RAW DATA'!$A$1:$AI$332,31,FALSE)</f>
        <v>0</v>
      </c>
      <c r="H173">
        <f t="shared" si="4"/>
        <v>121</v>
      </c>
      <c r="I173">
        <f t="shared" si="5"/>
        <v>90.5</v>
      </c>
    </row>
    <row r="174" spans="1:9" x14ac:dyDescent="0.25">
      <c r="A174" s="2" t="s">
        <v>235</v>
      </c>
      <c r="B174" s="3" t="str">
        <f>VLOOKUP($A174,'RAW DATA'!$A$1:$AI$332,2,FALSE)</f>
        <v>ISI-115</v>
      </c>
      <c r="C174" s="3" t="str">
        <f>VLOOKUP($A174,'RAW DATA'!$A$1:$AI$332,7,FALSE)</f>
        <v>Prismatic</v>
      </c>
      <c r="D174" s="3">
        <f>VLOOKUP($A174,'RAW DATA'!$A$1:$AI$332,28,FALSE)</f>
        <v>101</v>
      </c>
      <c r="E174" s="3">
        <f>VLOOKUP($A174,'RAW DATA'!$A$1:$AI$332,29,FALSE)</f>
        <v>6.3</v>
      </c>
      <c r="F174" s="3">
        <f>VLOOKUP($A174,'RAW DATA'!$A$1:$AI$332,30,FALSE)</f>
        <v>100.5</v>
      </c>
      <c r="G174" s="3">
        <f>VLOOKUP($A174,'RAW DATA'!$A$1:$AI$332,31,FALSE)</f>
        <v>0</v>
      </c>
      <c r="H174">
        <f t="shared" si="4"/>
        <v>101</v>
      </c>
      <c r="I174">
        <f t="shared" si="5"/>
        <v>100.5</v>
      </c>
    </row>
    <row r="175" spans="1:9" x14ac:dyDescent="0.25">
      <c r="A175" s="2" t="s">
        <v>236</v>
      </c>
      <c r="B175" s="3" t="str">
        <f>VLOOKUP($A175,'RAW DATA'!$A$1:$AI$332,2,FALSE)</f>
        <v>ISI-116</v>
      </c>
      <c r="C175" s="3" t="str">
        <f>VLOOKUP($A175,'RAW DATA'!$A$1:$AI$332,7,FALSE)</f>
        <v>Prismatic</v>
      </c>
      <c r="D175" s="3">
        <f>VLOOKUP($A175,'RAW DATA'!$A$1:$AI$332,28,FALSE)</f>
        <v>166</v>
      </c>
      <c r="E175" s="3">
        <f>VLOOKUP($A175,'RAW DATA'!$A$1:$AI$332,29,FALSE)</f>
        <v>9.5</v>
      </c>
      <c r="F175" s="3">
        <f>VLOOKUP($A175,'RAW DATA'!$A$1:$AI$332,30,FALSE)</f>
        <v>101</v>
      </c>
      <c r="G175" s="3">
        <f>VLOOKUP($A175,'RAW DATA'!$A$1:$AI$332,31,FALSE)</f>
        <v>0</v>
      </c>
      <c r="H175">
        <f t="shared" si="4"/>
        <v>166</v>
      </c>
      <c r="I175">
        <f t="shared" si="5"/>
        <v>101</v>
      </c>
    </row>
    <row r="176" spans="1:9" x14ac:dyDescent="0.25">
      <c r="A176" s="2" t="s">
        <v>237</v>
      </c>
      <c r="B176" s="3" t="str">
        <f>VLOOKUP($A176,'RAW DATA'!$A$1:$AI$332,2,FALSE)</f>
        <v>ISI-117</v>
      </c>
      <c r="C176" s="3" t="str">
        <f>VLOOKUP($A176,'RAW DATA'!$A$1:$AI$332,7,FALSE)</f>
        <v>Prismatic</v>
      </c>
      <c r="D176" s="3">
        <f>VLOOKUP($A176,'RAW DATA'!$A$1:$AI$332,28,FALSE)</f>
        <v>123</v>
      </c>
      <c r="E176" s="3">
        <f>VLOOKUP($A176,'RAW DATA'!$A$1:$AI$332,29,FALSE)</f>
        <v>7.8</v>
      </c>
      <c r="F176" s="3">
        <f>VLOOKUP($A176,'RAW DATA'!$A$1:$AI$332,30,FALSE)</f>
        <v>103.5</v>
      </c>
      <c r="G176" s="3">
        <f>VLOOKUP($A176,'RAW DATA'!$A$1:$AI$332,31,FALSE)</f>
        <v>0</v>
      </c>
      <c r="H176">
        <f t="shared" si="4"/>
        <v>123</v>
      </c>
      <c r="I176">
        <f t="shared" si="5"/>
        <v>103.5</v>
      </c>
    </row>
    <row r="177" spans="1:9" x14ac:dyDescent="0.25">
      <c r="A177" s="2" t="s">
        <v>247</v>
      </c>
      <c r="B177" s="3" t="str">
        <f>VLOOKUP($A177,'RAW DATA'!$A$1:$AI$332,2,FALSE)</f>
        <v>ISI-118</v>
      </c>
      <c r="C177" s="3" t="str">
        <f>VLOOKUP($A177,'RAW DATA'!$A$1:$AI$332,7,FALSE)</f>
        <v>Prismatic</v>
      </c>
      <c r="D177" s="3">
        <f>VLOOKUP($A177,'RAW DATA'!$A$1:$AI$332,28,FALSE)</f>
        <v>141</v>
      </c>
      <c r="E177" s="3">
        <f>VLOOKUP($A177,'RAW DATA'!$A$1:$AI$332,29,FALSE)</f>
        <v>34</v>
      </c>
      <c r="F177" s="3">
        <f>VLOOKUP($A177,'RAW DATA'!$A$1:$AI$332,30,FALSE)</f>
        <v>137.69999999999999</v>
      </c>
      <c r="G177" s="3">
        <f>VLOOKUP($A177,'RAW DATA'!$A$1:$AI$332,31,FALSE)</f>
        <v>0</v>
      </c>
      <c r="H177">
        <f t="shared" si="4"/>
        <v>141</v>
      </c>
      <c r="I177">
        <f t="shared" si="5"/>
        <v>137.69999999999999</v>
      </c>
    </row>
    <row r="178" spans="1:9" x14ac:dyDescent="0.25">
      <c r="A178" s="2" t="s">
        <v>732</v>
      </c>
      <c r="B178" s="3" t="str">
        <f>VLOOKUP($A178,'RAW DATA'!$A$1:$AI$332,2,FALSE)</f>
        <v>ISI-123</v>
      </c>
      <c r="C178" s="3" t="str">
        <f>VLOOKUP($A178,'RAW DATA'!$A$1:$AI$332,7,FALSE)</f>
        <v>Prismatic</v>
      </c>
      <c r="D178" s="3">
        <f>VLOOKUP($A178,'RAW DATA'!$A$1:$AI$332,28,FALSE)</f>
        <v>200.5</v>
      </c>
      <c r="E178" s="3">
        <f>VLOOKUP($A178,'RAW DATA'!$A$1:$AI$332,29,FALSE)</f>
        <v>36.700000000000003</v>
      </c>
      <c r="F178" s="3">
        <f>VLOOKUP($A178,'RAW DATA'!$A$1:$AI$332,30,FALSE)</f>
        <v>130.30000000000001</v>
      </c>
      <c r="G178" s="3">
        <f>VLOOKUP($A178,'RAW DATA'!$A$1:$AI$332,31,FALSE)</f>
        <v>0</v>
      </c>
      <c r="H178">
        <f t="shared" si="4"/>
        <v>200.5</v>
      </c>
      <c r="I178">
        <f t="shared" si="5"/>
        <v>130.30000000000001</v>
      </c>
    </row>
    <row r="179" spans="1:9" x14ac:dyDescent="0.25">
      <c r="A179" s="2" t="s">
        <v>767</v>
      </c>
      <c r="B179" s="3" t="str">
        <f>VLOOKUP($A179,'RAW DATA'!$A$1:$AI$332,2,FALSE)</f>
        <v>ISI-124</v>
      </c>
      <c r="C179" s="3" t="str">
        <f>VLOOKUP($A179,'RAW DATA'!$A$1:$AI$332,7,FALSE)</f>
        <v>Prismatic</v>
      </c>
      <c r="D179" s="3">
        <f>VLOOKUP($A179,'RAW DATA'!$A$1:$AI$332,28,FALSE)</f>
        <v>195.3</v>
      </c>
      <c r="E179" s="3">
        <f>VLOOKUP($A179,'RAW DATA'!$A$1:$AI$332,29,FALSE)</f>
        <v>36.200000000000003</v>
      </c>
      <c r="F179" s="3">
        <f>VLOOKUP($A179,'RAW DATA'!$A$1:$AI$332,30,FALSE)</f>
        <v>130.1</v>
      </c>
      <c r="G179" s="3">
        <f>VLOOKUP($A179,'RAW DATA'!$A$1:$AI$332,31,FALSE)</f>
        <v>0</v>
      </c>
      <c r="H179">
        <f t="shared" si="4"/>
        <v>195.3</v>
      </c>
      <c r="I179">
        <f t="shared" si="5"/>
        <v>130.1</v>
      </c>
    </row>
    <row r="180" spans="1:9" x14ac:dyDescent="0.25">
      <c r="A180" s="2" t="s">
        <v>770</v>
      </c>
      <c r="B180" s="3" t="str">
        <f>VLOOKUP($A180,'RAW DATA'!$A$1:$AI$332,2,FALSE)</f>
        <v>ISI-127</v>
      </c>
      <c r="C180" s="3" t="str">
        <f>VLOOKUP($A180,'RAW DATA'!$A$1:$AI$332,7,FALSE)</f>
        <v>Prismatic</v>
      </c>
      <c r="D180" s="3">
        <f>VLOOKUP($A180,'RAW DATA'!$A$1:$AI$332,28,FALSE)</f>
        <v>148</v>
      </c>
      <c r="E180" s="3">
        <f>VLOOKUP($A180,'RAW DATA'!$A$1:$AI$332,29,FALSE)</f>
        <v>26.5</v>
      </c>
      <c r="F180" s="3">
        <f>VLOOKUP($A180,'RAW DATA'!$A$1:$AI$332,30,FALSE)</f>
        <v>97.5</v>
      </c>
      <c r="G180" s="3">
        <f>VLOOKUP($A180,'RAW DATA'!$A$1:$AI$332,31,FALSE)</f>
        <v>0</v>
      </c>
      <c r="H180">
        <f t="shared" si="4"/>
        <v>148</v>
      </c>
      <c r="I180">
        <f t="shared" si="5"/>
        <v>97.5</v>
      </c>
    </row>
    <row r="181" spans="1:9" x14ac:dyDescent="0.25">
      <c r="A181" s="2" t="s">
        <v>771</v>
      </c>
      <c r="B181" s="3" t="str">
        <f>VLOOKUP($A181,'RAW DATA'!$A$1:$AI$332,2,FALSE)</f>
        <v>ISI-128</v>
      </c>
      <c r="C181" s="3" t="str">
        <f>VLOOKUP($A181,'RAW DATA'!$A$1:$AI$332,7,FALSE)</f>
        <v>Prismatic</v>
      </c>
      <c r="D181" s="3">
        <f>VLOOKUP($A181,'RAW DATA'!$A$1:$AI$332,28,FALSE)</f>
        <v>215</v>
      </c>
      <c r="E181" s="3">
        <f>VLOOKUP($A181,'RAW DATA'!$A$1:$AI$332,29,FALSE)</f>
        <v>30</v>
      </c>
      <c r="F181" s="3">
        <f>VLOOKUP($A181,'RAW DATA'!$A$1:$AI$332,30,FALSE)</f>
        <v>135</v>
      </c>
      <c r="G181" s="3">
        <f>VLOOKUP($A181,'RAW DATA'!$A$1:$AI$332,31,FALSE)</f>
        <v>0</v>
      </c>
      <c r="H181">
        <f t="shared" si="4"/>
        <v>215</v>
      </c>
      <c r="I181">
        <f t="shared" si="5"/>
        <v>135</v>
      </c>
    </row>
    <row r="182" spans="1:9" x14ac:dyDescent="0.25">
      <c r="A182" s="2" t="s">
        <v>772</v>
      </c>
      <c r="B182" s="3" t="str">
        <f>VLOOKUP($A182,'RAW DATA'!$A$1:$AI$332,2,FALSE)</f>
        <v>ISI-129</v>
      </c>
      <c r="C182" s="3" t="str">
        <f>VLOOKUP($A182,'RAW DATA'!$A$1:$AI$332,7,FALSE)</f>
        <v>Prismatic</v>
      </c>
      <c r="D182" s="3">
        <f>VLOOKUP($A182,'RAW DATA'!$A$1:$AI$332,28,FALSE)</f>
        <v>160</v>
      </c>
      <c r="E182" s="3">
        <f>VLOOKUP($A182,'RAW DATA'!$A$1:$AI$332,29,FALSE)</f>
        <v>49.9</v>
      </c>
      <c r="F182" s="3">
        <f>VLOOKUP($A182,'RAW DATA'!$A$1:$AI$332,30,FALSE)</f>
        <v>116</v>
      </c>
      <c r="G182" s="3">
        <f>VLOOKUP($A182,'RAW DATA'!$A$1:$AI$332,31,FALSE)</f>
        <v>0</v>
      </c>
      <c r="H182">
        <f t="shared" si="4"/>
        <v>160</v>
      </c>
      <c r="I182">
        <f t="shared" si="5"/>
        <v>116</v>
      </c>
    </row>
    <row r="183" spans="1:9" x14ac:dyDescent="0.25">
      <c r="A183" s="2" t="s">
        <v>773</v>
      </c>
      <c r="B183" s="3" t="str">
        <f>VLOOKUP($A183,'RAW DATA'!$A$1:$AI$332,2,FALSE)</f>
        <v>ISI-130</v>
      </c>
      <c r="C183" s="3" t="str">
        <f>VLOOKUP($A183,'RAW DATA'!$A$1:$AI$332,7,FALSE)</f>
        <v>Prismatic</v>
      </c>
      <c r="D183" s="3">
        <f>VLOOKUP($A183,'RAW DATA'!$A$1:$AI$332,28,FALSE)</f>
        <v>207</v>
      </c>
      <c r="E183" s="3">
        <f>VLOOKUP($A183,'RAW DATA'!$A$1:$AI$332,29,FALSE)</f>
        <v>53.7</v>
      </c>
      <c r="F183" s="3">
        <f>VLOOKUP($A183,'RAW DATA'!$A$1:$AI$332,30,FALSE)</f>
        <v>174</v>
      </c>
      <c r="G183" s="3">
        <f>VLOOKUP($A183,'RAW DATA'!$A$1:$AI$332,31,FALSE)</f>
        <v>0</v>
      </c>
      <c r="H183">
        <f t="shared" si="4"/>
        <v>207</v>
      </c>
      <c r="I183">
        <f t="shared" si="5"/>
        <v>174</v>
      </c>
    </row>
    <row r="184" spans="1:9" x14ac:dyDescent="0.25">
      <c r="A184" s="2" t="s">
        <v>774</v>
      </c>
      <c r="B184" s="3" t="str">
        <f>VLOOKUP($A184,'RAW DATA'!$A$1:$AI$332,2,FALSE)</f>
        <v>ISI-131</v>
      </c>
      <c r="C184" s="3" t="str">
        <f>VLOOKUP($A184,'RAW DATA'!$A$1:$AI$332,7,FALSE)</f>
        <v>Prismatic</v>
      </c>
      <c r="D184" s="3">
        <f>VLOOKUP($A184,'RAW DATA'!$A$1:$AI$332,28,FALSE)</f>
        <v>0</v>
      </c>
      <c r="E184" s="3">
        <f>VLOOKUP($A184,'RAW DATA'!$A$1:$AI$332,29,FALSE)</f>
        <v>65</v>
      </c>
      <c r="F184" s="3">
        <f>VLOOKUP($A184,'RAW DATA'!$A$1:$AI$332,30,FALSE)</f>
        <v>0</v>
      </c>
      <c r="G184" s="3">
        <f>VLOOKUP($A184,'RAW DATA'!$A$1:$AI$332,31,FALSE)</f>
        <v>26</v>
      </c>
      <c r="H184">
        <f t="shared" si="4"/>
        <v>0</v>
      </c>
      <c r="I184">
        <f t="shared" si="5"/>
        <v>0</v>
      </c>
    </row>
    <row r="185" spans="1:9" x14ac:dyDescent="0.25">
      <c r="A185" s="2" t="s">
        <v>782</v>
      </c>
      <c r="B185" s="3" t="str">
        <f>VLOOKUP($A185,'RAW DATA'!$A$1:$AI$332,2,FALSE)</f>
        <v>ISI-139</v>
      </c>
      <c r="C185" s="3" t="str">
        <f>VLOOKUP($A185,'RAW DATA'!$A$1:$AI$332,7,FALSE)</f>
        <v>Prismatic</v>
      </c>
      <c r="D185" s="3">
        <f>VLOOKUP($A185,'RAW DATA'!$A$1:$AI$332,28,FALSE)</f>
        <v>148</v>
      </c>
      <c r="E185" s="3">
        <f>VLOOKUP($A185,'RAW DATA'!$A$1:$AI$332,29,FALSE)</f>
        <v>28</v>
      </c>
      <c r="F185" s="3">
        <f>VLOOKUP($A185,'RAW DATA'!$A$1:$AI$332,30,FALSE)</f>
        <v>98</v>
      </c>
      <c r="G185" s="3">
        <f>VLOOKUP($A185,'RAW DATA'!$A$1:$AI$332,31,FALSE)</f>
        <v>0</v>
      </c>
      <c r="H185">
        <f t="shared" si="4"/>
        <v>148</v>
      </c>
      <c r="I185">
        <f t="shared" si="5"/>
        <v>98</v>
      </c>
    </row>
    <row r="186" spans="1:9" x14ac:dyDescent="0.25">
      <c r="A186" s="2" t="s">
        <v>791</v>
      </c>
      <c r="B186" s="3" t="str">
        <f>VLOOKUP($A186,'RAW DATA'!$A$1:$AI$332,2,FALSE)</f>
        <v>ISI-148</v>
      </c>
      <c r="C186" s="3" t="str">
        <f>VLOOKUP($A186,'RAW DATA'!$A$1:$AI$332,7,FALSE)</f>
        <v>Prismatic</v>
      </c>
      <c r="D186" s="3">
        <f>VLOOKUP($A186,'RAW DATA'!$A$1:$AI$332,28,FALSE)</f>
        <v>450</v>
      </c>
      <c r="E186" s="3">
        <f>VLOOKUP($A186,'RAW DATA'!$A$1:$AI$332,29,FALSE)</f>
        <v>71</v>
      </c>
      <c r="F186" s="3">
        <f>VLOOKUP($A186,'RAW DATA'!$A$1:$AI$332,30,FALSE)</f>
        <v>275</v>
      </c>
      <c r="G186" s="3">
        <f>VLOOKUP($A186,'RAW DATA'!$A$1:$AI$332,31,FALSE)</f>
        <v>0</v>
      </c>
      <c r="H186">
        <f t="shared" si="4"/>
        <v>450</v>
      </c>
      <c r="I186">
        <f t="shared" si="5"/>
        <v>275</v>
      </c>
    </row>
    <row r="187" spans="1:9" x14ac:dyDescent="0.25">
      <c r="A187" s="2" t="s">
        <v>793</v>
      </c>
      <c r="B187" s="3" t="str">
        <f>VLOOKUP($A187,'RAW DATA'!$A$1:$AI$332,2,FALSE)</f>
        <v>ISI-149</v>
      </c>
      <c r="C187" s="3" t="str">
        <f>VLOOKUP($A187,'RAW DATA'!$A$1:$AI$332,7,FALSE)</f>
        <v>Prismatic</v>
      </c>
      <c r="D187" s="3">
        <f>VLOOKUP($A187,'RAW DATA'!$A$1:$AI$332,28,FALSE)</f>
        <v>68</v>
      </c>
      <c r="E187" s="3">
        <f>VLOOKUP($A187,'RAW DATA'!$A$1:$AI$332,29,FALSE)</f>
        <v>29</v>
      </c>
      <c r="F187" s="3">
        <f>VLOOKUP($A187,'RAW DATA'!$A$1:$AI$332,30,FALSE)</f>
        <v>216</v>
      </c>
      <c r="G187" s="3">
        <f>VLOOKUP($A187,'RAW DATA'!$A$1:$AI$332,31,FALSE)</f>
        <v>0</v>
      </c>
      <c r="H187">
        <f t="shared" si="4"/>
        <v>216</v>
      </c>
      <c r="I187">
        <f t="shared" si="5"/>
        <v>68</v>
      </c>
    </row>
    <row r="188" spans="1:9" x14ac:dyDescent="0.25">
      <c r="A188" s="2" t="s">
        <v>795</v>
      </c>
      <c r="B188" s="3" t="str">
        <f>VLOOKUP($A188,'RAW DATA'!$A$1:$AI$332,2,FALSE)</f>
        <v>ISI-150</v>
      </c>
      <c r="C188" s="3" t="str">
        <f>VLOOKUP($A188,'RAW DATA'!$A$1:$AI$332,7,FALSE)</f>
        <v>Prismatic</v>
      </c>
      <c r="D188" s="3">
        <f>VLOOKUP($A188,'RAW DATA'!$A$1:$AI$332,28,FALSE)</f>
        <v>173</v>
      </c>
      <c r="E188" s="3">
        <f>VLOOKUP($A188,'RAW DATA'!$A$1:$AI$332,29,FALSE)</f>
        <v>32</v>
      </c>
      <c r="F188" s="3">
        <f>VLOOKUP($A188,'RAW DATA'!$A$1:$AI$332,30,FALSE)</f>
        <v>124</v>
      </c>
      <c r="G188" s="3">
        <f>VLOOKUP($A188,'RAW DATA'!$A$1:$AI$332,31,FALSE)</f>
        <v>0</v>
      </c>
      <c r="H188">
        <f t="shared" si="4"/>
        <v>173</v>
      </c>
      <c r="I188">
        <f t="shared" si="5"/>
        <v>124</v>
      </c>
    </row>
    <row r="189" spans="1:9" x14ac:dyDescent="0.25">
      <c r="A189" s="2" t="s">
        <v>575</v>
      </c>
      <c r="B189" s="3" t="str">
        <f>VLOOKUP($A189,'RAW DATA'!$A$1:$AI$332,2,FALSE)</f>
        <v>SDL-03609</v>
      </c>
      <c r="C189" s="3" t="str">
        <f>VLOOKUP($A189,'RAW DATA'!$A$1:$AI$332,7,FALSE)</f>
        <v>Prismatic</v>
      </c>
      <c r="D189" s="3">
        <f>VLOOKUP($A189,'RAW DATA'!$A$1:$AI$332,28,FALSE)</f>
        <v>103</v>
      </c>
      <c r="E189" s="3">
        <f>VLOOKUP($A189,'RAW DATA'!$A$1:$AI$332,29,FALSE)</f>
        <v>20</v>
      </c>
      <c r="F189" s="3">
        <f>VLOOKUP($A189,'RAW DATA'!$A$1:$AI$332,30,FALSE)</f>
        <v>69</v>
      </c>
      <c r="G189" s="3">
        <f>VLOOKUP($A189,'RAW DATA'!$A$1:$AI$332,31,FALSE)</f>
        <v>0</v>
      </c>
      <c r="H189">
        <f t="shared" si="4"/>
        <v>103</v>
      </c>
      <c r="I189">
        <f t="shared" si="5"/>
        <v>69</v>
      </c>
    </row>
    <row r="190" spans="1:9" x14ac:dyDescent="0.25">
      <c r="A190" s="2" t="s">
        <v>576</v>
      </c>
      <c r="B190" s="3" t="str">
        <f>VLOOKUP($A190,'RAW DATA'!$A$1:$AI$332,2,FALSE)</f>
        <v>SDL-03617</v>
      </c>
      <c r="C190" s="3" t="str">
        <f>VLOOKUP($A190,'RAW DATA'!$A$1:$AI$332,7,FALSE)</f>
        <v>Prismatic</v>
      </c>
      <c r="D190" s="3">
        <f>VLOOKUP($A190,'RAW DATA'!$A$1:$AI$332,28,FALSE)</f>
        <v>155</v>
      </c>
      <c r="E190" s="3">
        <f>VLOOKUP($A190,'RAW DATA'!$A$1:$AI$332,29,FALSE)</f>
        <v>50.5</v>
      </c>
      <c r="F190" s="3">
        <f>VLOOKUP($A190,'RAW DATA'!$A$1:$AI$332,30,FALSE)</f>
        <v>110</v>
      </c>
      <c r="G190" s="3">
        <f>VLOOKUP($A190,'RAW DATA'!$A$1:$AI$332,31,FALSE)</f>
        <v>0</v>
      </c>
      <c r="H190">
        <f t="shared" si="4"/>
        <v>155</v>
      </c>
      <c r="I190">
        <f t="shared" si="5"/>
        <v>110</v>
      </c>
    </row>
    <row r="191" spans="1:9" x14ac:dyDescent="0.25">
      <c r="A191" s="2" t="s">
        <v>702</v>
      </c>
      <c r="B191" s="3" t="str">
        <f>VLOOKUP($A191,'RAW DATA'!$A$1:$AI$332,2,FALSE)</f>
        <v>SDL-14955</v>
      </c>
      <c r="C191" s="3" t="str">
        <f>VLOOKUP($A191,'RAW DATA'!$A$1:$AI$332,7,FALSE)</f>
        <v>Prismatic</v>
      </c>
      <c r="D191" s="3">
        <f>VLOOKUP($A191,'RAW DATA'!$A$1:$AI$332,28,FALSE)</f>
        <v>56</v>
      </c>
      <c r="E191" s="3">
        <f>VLOOKUP($A191,'RAW DATA'!$A$1:$AI$332,29,FALSE)</f>
        <v>23.5</v>
      </c>
      <c r="F191" s="3">
        <f>VLOOKUP($A191,'RAW DATA'!$A$1:$AI$332,30,FALSE)</f>
        <v>51</v>
      </c>
      <c r="G191" s="3">
        <f>VLOOKUP($A191,'RAW DATA'!$A$1:$AI$332,31,FALSE)</f>
        <v>0</v>
      </c>
      <c r="H191">
        <f t="shared" si="4"/>
        <v>56</v>
      </c>
      <c r="I191">
        <f t="shared" si="5"/>
        <v>51</v>
      </c>
    </row>
    <row r="192" spans="1:9" x14ac:dyDescent="0.25">
      <c r="A192" s="2" t="s">
        <v>703</v>
      </c>
      <c r="B192" s="3" t="str">
        <f>VLOOKUP($A192,'RAW DATA'!$A$1:$AI$332,2,FALSE)</f>
        <v>SDL-14956</v>
      </c>
      <c r="C192" s="3" t="str">
        <f>VLOOKUP($A192,'RAW DATA'!$A$1:$AI$332,7,FALSE)</f>
        <v>Prismatic</v>
      </c>
      <c r="D192" s="3">
        <f>VLOOKUP($A192,'RAW DATA'!$A$1:$AI$332,28,FALSE)</f>
        <v>60</v>
      </c>
      <c r="E192" s="3">
        <f>VLOOKUP($A192,'RAW DATA'!$A$1:$AI$332,29,FALSE)</f>
        <v>23.5</v>
      </c>
      <c r="F192" s="3">
        <f>VLOOKUP($A192,'RAW DATA'!$A$1:$AI$332,30,FALSE)</f>
        <v>51</v>
      </c>
      <c r="G192" s="3">
        <f>VLOOKUP($A192,'RAW DATA'!$A$1:$AI$332,31,FALSE)</f>
        <v>0</v>
      </c>
      <c r="H192">
        <f t="shared" si="4"/>
        <v>60</v>
      </c>
      <c r="I192">
        <f t="shared" si="5"/>
        <v>51</v>
      </c>
    </row>
    <row r="193" spans="1:9" x14ac:dyDescent="0.25">
      <c r="A193" s="2" t="s">
        <v>704</v>
      </c>
      <c r="B193" s="3" t="str">
        <f>VLOOKUP($A193,'RAW DATA'!$A$1:$AI$332,2,FALSE)</f>
        <v>SDL-14957</v>
      </c>
      <c r="C193" s="3" t="str">
        <f>VLOOKUP($A193,'RAW DATA'!$A$1:$AI$332,7,FALSE)</f>
        <v>Prismatic</v>
      </c>
      <c r="D193" s="3">
        <f>VLOOKUP($A193,'RAW DATA'!$A$1:$AI$332,28,FALSE)</f>
        <v>69</v>
      </c>
      <c r="E193" s="3">
        <f>VLOOKUP($A193,'RAW DATA'!$A$1:$AI$332,29,FALSE)</f>
        <v>18.5</v>
      </c>
      <c r="F193" s="3">
        <f>VLOOKUP($A193,'RAW DATA'!$A$1:$AI$332,30,FALSE)</f>
        <v>42</v>
      </c>
      <c r="G193" s="3">
        <f>VLOOKUP($A193,'RAW DATA'!$A$1:$AI$332,31,FALSE)</f>
        <v>0</v>
      </c>
      <c r="H193">
        <f t="shared" si="4"/>
        <v>69</v>
      </c>
      <c r="I193">
        <f t="shared" si="5"/>
        <v>42</v>
      </c>
    </row>
    <row r="194" spans="1:9" x14ac:dyDescent="0.25">
      <c r="A194" s="2" t="s">
        <v>705</v>
      </c>
      <c r="B194" s="3" t="str">
        <f>VLOOKUP($A194,'RAW DATA'!$A$1:$AI$332,2,FALSE)</f>
        <v>SDL-14958</v>
      </c>
      <c r="C194" s="3" t="str">
        <f>VLOOKUP($A194,'RAW DATA'!$A$1:$AI$332,7,FALSE)</f>
        <v>Prismatic</v>
      </c>
      <c r="D194" s="3">
        <f>VLOOKUP($A194,'RAW DATA'!$A$1:$AI$332,28,FALSE)</f>
        <v>47</v>
      </c>
      <c r="E194" s="3">
        <f>VLOOKUP($A194,'RAW DATA'!$A$1:$AI$332,29,FALSE)</f>
        <v>25.5</v>
      </c>
      <c r="F194" s="3">
        <f>VLOOKUP($A194,'RAW DATA'!$A$1:$AI$332,30,FALSE)</f>
        <v>41.5</v>
      </c>
      <c r="G194" s="3">
        <f>VLOOKUP($A194,'RAW DATA'!$A$1:$AI$332,31,FALSE)</f>
        <v>0</v>
      </c>
      <c r="H194">
        <f t="shared" ref="H194:H223" si="6">MAX(F194,D194)</f>
        <v>47</v>
      </c>
      <c r="I194">
        <f t="shared" ref="I194:I223" si="7">MIN(F194,D194)</f>
        <v>41.5</v>
      </c>
    </row>
    <row r="195" spans="1:9" x14ac:dyDescent="0.25">
      <c r="A195" s="2" t="s">
        <v>706</v>
      </c>
      <c r="B195" s="3" t="str">
        <f>VLOOKUP($A195,'RAW DATA'!$A$1:$AI$332,2,FALSE)</f>
        <v>SDL-14959</v>
      </c>
      <c r="C195" s="3" t="str">
        <f>VLOOKUP($A195,'RAW DATA'!$A$1:$AI$332,7,FALSE)</f>
        <v>Prismatic</v>
      </c>
      <c r="D195" s="3">
        <f>VLOOKUP($A195,'RAW DATA'!$A$1:$AI$332,28,FALSE)</f>
        <v>56</v>
      </c>
      <c r="E195" s="3">
        <f>VLOOKUP($A195,'RAW DATA'!$A$1:$AI$332,29,FALSE)</f>
        <v>23.5</v>
      </c>
      <c r="F195" s="3">
        <f>VLOOKUP($A195,'RAW DATA'!$A$1:$AI$332,30,FALSE)</f>
        <v>51</v>
      </c>
      <c r="G195" s="3">
        <f>VLOOKUP($A195,'RAW DATA'!$A$1:$AI$332,31,FALSE)</f>
        <v>0</v>
      </c>
      <c r="H195">
        <f t="shared" si="6"/>
        <v>56</v>
      </c>
      <c r="I195">
        <f t="shared" si="7"/>
        <v>51</v>
      </c>
    </row>
    <row r="196" spans="1:9" x14ac:dyDescent="0.25">
      <c r="A196" s="2" t="s">
        <v>707</v>
      </c>
      <c r="B196" s="3" t="str">
        <f>VLOOKUP($A196,'RAW DATA'!$A$1:$AI$332,2,FALSE)</f>
        <v>SDL-14960</v>
      </c>
      <c r="C196" s="3" t="str">
        <f>VLOOKUP($A196,'RAW DATA'!$A$1:$AI$332,7,FALSE)</f>
        <v>Prismatic</v>
      </c>
      <c r="D196" s="3">
        <f>VLOOKUP($A196,'RAW DATA'!$A$1:$AI$332,28,FALSE)</f>
        <v>71</v>
      </c>
      <c r="E196" s="3">
        <f>VLOOKUP($A196,'RAW DATA'!$A$1:$AI$332,29,FALSE)</f>
        <v>23.5</v>
      </c>
      <c r="F196" s="3">
        <f>VLOOKUP($A196,'RAW DATA'!$A$1:$AI$332,30,FALSE)</f>
        <v>51</v>
      </c>
      <c r="G196" s="3">
        <f>VLOOKUP($A196,'RAW DATA'!$A$1:$AI$332,31,FALSE)</f>
        <v>0</v>
      </c>
      <c r="H196">
        <f t="shared" si="6"/>
        <v>71</v>
      </c>
      <c r="I196">
        <f t="shared" si="7"/>
        <v>51</v>
      </c>
    </row>
    <row r="197" spans="1:9" x14ac:dyDescent="0.25">
      <c r="A197" s="2" t="s">
        <v>708</v>
      </c>
      <c r="B197" s="3" t="str">
        <f>VLOOKUP($A197,'RAW DATA'!$A$1:$AI$332,2,FALSE)</f>
        <v>SDL-14961</v>
      </c>
      <c r="C197" s="3" t="str">
        <f>VLOOKUP($A197,'RAW DATA'!$A$1:$AI$332,7,FALSE)</f>
        <v>Prismatic</v>
      </c>
      <c r="D197" s="3">
        <f>VLOOKUP($A197,'RAW DATA'!$A$1:$AI$332,28,FALSE)</f>
        <v>71</v>
      </c>
      <c r="E197" s="3">
        <f>VLOOKUP($A197,'RAW DATA'!$A$1:$AI$332,29,FALSE)</f>
        <v>23.5</v>
      </c>
      <c r="F197" s="3">
        <f>VLOOKUP($A197,'RAW DATA'!$A$1:$AI$332,30,FALSE)</f>
        <v>68</v>
      </c>
      <c r="G197" s="3">
        <f>VLOOKUP($A197,'RAW DATA'!$A$1:$AI$332,31,FALSE)</f>
        <v>0</v>
      </c>
      <c r="H197">
        <f t="shared" si="6"/>
        <v>71</v>
      </c>
      <c r="I197">
        <f t="shared" si="7"/>
        <v>68</v>
      </c>
    </row>
    <row r="198" spans="1:9" x14ac:dyDescent="0.25">
      <c r="A198" s="2" t="s">
        <v>709</v>
      </c>
      <c r="B198" s="3" t="str">
        <f>VLOOKUP($A198,'RAW DATA'!$A$1:$AI$332,2,FALSE)</f>
        <v>SDL-14962</v>
      </c>
      <c r="C198" s="3" t="str">
        <f>VLOOKUP($A198,'RAW DATA'!$A$1:$AI$332,7,FALSE)</f>
        <v>Prismatic</v>
      </c>
      <c r="D198" s="3">
        <f>VLOOKUP($A198,'RAW DATA'!$A$1:$AI$332,28,FALSE)</f>
        <v>71</v>
      </c>
      <c r="E198" s="3">
        <f>VLOOKUP($A198,'RAW DATA'!$A$1:$AI$332,29,FALSE)</f>
        <v>23.5</v>
      </c>
      <c r="F198" s="3">
        <f>VLOOKUP($A198,'RAW DATA'!$A$1:$AI$332,30,FALSE)</f>
        <v>51</v>
      </c>
      <c r="G198" s="3">
        <f>VLOOKUP($A198,'RAW DATA'!$A$1:$AI$332,31,FALSE)</f>
        <v>0</v>
      </c>
      <c r="H198">
        <f t="shared" si="6"/>
        <v>71</v>
      </c>
      <c r="I198">
        <f t="shared" si="7"/>
        <v>51</v>
      </c>
    </row>
    <row r="199" spans="1:9" x14ac:dyDescent="0.25">
      <c r="A199" s="2" t="s">
        <v>710</v>
      </c>
      <c r="B199" s="3" t="str">
        <f>VLOOKUP($A199,'RAW DATA'!$A$1:$AI$332,2,FALSE)</f>
        <v>SDL-14963</v>
      </c>
      <c r="C199" s="3" t="str">
        <f>VLOOKUP($A199,'RAW DATA'!$A$1:$AI$332,7,FALSE)</f>
        <v>Prismatic</v>
      </c>
      <c r="D199" s="3">
        <f>VLOOKUP($A199,'RAW DATA'!$A$1:$AI$332,28,FALSE)</f>
        <v>69</v>
      </c>
      <c r="E199" s="3">
        <f>VLOOKUP($A199,'RAW DATA'!$A$1:$AI$332,29,FALSE)</f>
        <v>23.5</v>
      </c>
      <c r="F199" s="3">
        <f>VLOOKUP($A199,'RAW DATA'!$A$1:$AI$332,30,FALSE)</f>
        <v>68</v>
      </c>
      <c r="G199" s="3">
        <f>VLOOKUP($A199,'RAW DATA'!$A$1:$AI$332,31,FALSE)</f>
        <v>0</v>
      </c>
      <c r="H199">
        <f t="shared" si="6"/>
        <v>69</v>
      </c>
      <c r="I199">
        <f t="shared" si="7"/>
        <v>68</v>
      </c>
    </row>
    <row r="200" spans="1:9" x14ac:dyDescent="0.25">
      <c r="A200" s="2" t="s">
        <v>711</v>
      </c>
      <c r="B200" s="3" t="str">
        <f>VLOOKUP($A200,'RAW DATA'!$A$1:$AI$332,2,FALSE)</f>
        <v>SDL-14964</v>
      </c>
      <c r="C200" s="3" t="str">
        <f>VLOOKUP($A200,'RAW DATA'!$A$1:$AI$332,7,FALSE)</f>
        <v>Prismatic</v>
      </c>
      <c r="D200" s="3">
        <f>VLOOKUP($A200,'RAW DATA'!$A$1:$AI$332,28,FALSE)</f>
        <v>71</v>
      </c>
      <c r="E200" s="3">
        <f>VLOOKUP($A200,'RAW DATA'!$A$1:$AI$332,29,FALSE)</f>
        <v>23.5</v>
      </c>
      <c r="F200" s="3">
        <f>VLOOKUP($A200,'RAW DATA'!$A$1:$AI$332,30,FALSE)</f>
        <v>68</v>
      </c>
      <c r="G200" s="3">
        <f>VLOOKUP($A200,'RAW DATA'!$A$1:$AI$332,31,FALSE)</f>
        <v>0</v>
      </c>
      <c r="H200">
        <f t="shared" si="6"/>
        <v>71</v>
      </c>
      <c r="I200">
        <f t="shared" si="7"/>
        <v>68</v>
      </c>
    </row>
    <row r="201" spans="1:9" x14ac:dyDescent="0.25">
      <c r="A201" s="2" t="s">
        <v>712</v>
      </c>
      <c r="B201" s="3" t="str">
        <f>VLOOKUP($A201,'RAW DATA'!$A$1:$AI$332,2,FALSE)</f>
        <v>SDL-14965</v>
      </c>
      <c r="C201" s="3" t="str">
        <f>VLOOKUP($A201,'RAW DATA'!$A$1:$AI$332,7,FALSE)</f>
        <v>Prismatic</v>
      </c>
      <c r="D201" s="3">
        <f>VLOOKUP($A201,'RAW DATA'!$A$1:$AI$332,28,FALSE)</f>
        <v>71</v>
      </c>
      <c r="E201" s="3">
        <f>VLOOKUP($A201,'RAW DATA'!$A$1:$AI$332,29,FALSE)</f>
        <v>26.5</v>
      </c>
      <c r="F201" s="3">
        <f>VLOOKUP($A201,'RAW DATA'!$A$1:$AI$332,30,FALSE)</f>
        <v>69</v>
      </c>
      <c r="G201" s="3">
        <f>VLOOKUP($A201,'RAW DATA'!$A$1:$AI$332,31,FALSE)</f>
        <v>0</v>
      </c>
      <c r="H201">
        <f t="shared" si="6"/>
        <v>71</v>
      </c>
      <c r="I201">
        <f t="shared" si="7"/>
        <v>69</v>
      </c>
    </row>
    <row r="202" spans="1:9" x14ac:dyDescent="0.25">
      <c r="A202" s="2" t="s">
        <v>562</v>
      </c>
      <c r="B202" s="3" t="str">
        <f>VLOOKUP($A202,'RAW DATA'!$A$1:$AI$332,2,FALSE)</f>
        <v>SDL-16819</v>
      </c>
      <c r="C202" s="3" t="str">
        <f>VLOOKUP($A202,'RAW DATA'!$A$1:$AI$332,7,FALSE)</f>
        <v>Prismatic</v>
      </c>
      <c r="D202" s="3">
        <f>VLOOKUP($A202,'RAW DATA'!$A$1:$AI$332,28,FALSE)</f>
        <v>130</v>
      </c>
      <c r="E202" s="3">
        <f>VLOOKUP($A202,'RAW DATA'!$A$1:$AI$332,29,FALSE)</f>
        <v>21</v>
      </c>
      <c r="F202" s="3">
        <f>VLOOKUP($A202,'RAW DATA'!$A$1:$AI$332,30,FALSE)</f>
        <v>80</v>
      </c>
      <c r="G202" s="3">
        <f>VLOOKUP($A202,'RAW DATA'!$A$1:$AI$332,31,FALSE)</f>
        <v>0</v>
      </c>
      <c r="H202">
        <f t="shared" si="6"/>
        <v>130</v>
      </c>
      <c r="I202">
        <f t="shared" si="7"/>
        <v>80</v>
      </c>
    </row>
    <row r="203" spans="1:9" x14ac:dyDescent="0.25">
      <c r="A203" s="2" t="s">
        <v>658</v>
      </c>
      <c r="B203" s="3" t="str">
        <f>VLOOKUP($A203,'RAW DATA'!$A$1:$AI$332,2,FALSE)</f>
        <v>SDL-18448</v>
      </c>
      <c r="C203" s="3" t="str">
        <f>VLOOKUP($A203,'RAW DATA'!$A$1:$AI$332,7,FALSE)</f>
        <v>Prismatic</v>
      </c>
      <c r="D203" s="3">
        <f>VLOOKUP($A203,'RAW DATA'!$A$1:$AI$332,28,FALSE)</f>
        <v>70</v>
      </c>
      <c r="E203" s="3">
        <f>VLOOKUP($A203,'RAW DATA'!$A$1:$AI$332,29,FALSE)</f>
        <v>18.100000000000001</v>
      </c>
      <c r="F203" s="3">
        <f>VLOOKUP($A203,'RAW DATA'!$A$1:$AI$332,30,FALSE)</f>
        <v>45.5</v>
      </c>
      <c r="G203" s="3">
        <f>VLOOKUP($A203,'RAW DATA'!$A$1:$AI$332,31,FALSE)</f>
        <v>0</v>
      </c>
      <c r="H203">
        <f t="shared" si="6"/>
        <v>70</v>
      </c>
      <c r="I203">
        <f t="shared" si="7"/>
        <v>45.5</v>
      </c>
    </row>
    <row r="204" spans="1:9" x14ac:dyDescent="0.25">
      <c r="A204" s="2" t="s">
        <v>647</v>
      </c>
      <c r="B204" s="3" t="str">
        <f>VLOOKUP($A204,'RAW DATA'!$A$1:$AI$332,2,FALSE)</f>
        <v>SDL-18449</v>
      </c>
      <c r="C204" s="3" t="str">
        <f>VLOOKUP($A204,'RAW DATA'!$A$1:$AI$332,7,FALSE)</f>
        <v>Prismatic</v>
      </c>
      <c r="D204" s="3">
        <f>VLOOKUP($A204,'RAW DATA'!$A$1:$AI$332,28,FALSE)</f>
        <v>65</v>
      </c>
      <c r="E204" s="3">
        <f>VLOOKUP($A204,'RAW DATA'!$A$1:$AI$332,29,FALSE)</f>
        <v>19</v>
      </c>
      <c r="F204" s="3">
        <f>VLOOKUP($A204,'RAW DATA'!$A$1:$AI$332,30,FALSE)</f>
        <v>48</v>
      </c>
      <c r="G204" s="3">
        <f>VLOOKUP($A204,'RAW DATA'!$A$1:$AI$332,31,FALSE)</f>
        <v>0</v>
      </c>
      <c r="H204">
        <f t="shared" si="6"/>
        <v>65</v>
      </c>
      <c r="I204">
        <f t="shared" si="7"/>
        <v>48</v>
      </c>
    </row>
    <row r="205" spans="1:9" x14ac:dyDescent="0.25">
      <c r="A205" s="2" t="s">
        <v>563</v>
      </c>
      <c r="B205" s="3" t="str">
        <f>VLOOKUP($A205,'RAW DATA'!$A$1:$AI$332,2,FALSE)</f>
        <v>SDL-22152</v>
      </c>
      <c r="C205" s="3" t="str">
        <f>VLOOKUP($A205,'RAW DATA'!$A$1:$AI$332,7,FALSE)</f>
        <v>Prismatic</v>
      </c>
      <c r="D205" s="3">
        <f>VLOOKUP($A205,'RAW DATA'!$A$1:$AI$332,28,FALSE)</f>
        <v>178</v>
      </c>
      <c r="E205" s="3">
        <f>VLOOKUP($A205,'RAW DATA'!$A$1:$AI$332,29,FALSE)</f>
        <v>50</v>
      </c>
      <c r="F205" s="3">
        <f>VLOOKUP($A205,'RAW DATA'!$A$1:$AI$332,30,FALSE)</f>
        <v>132</v>
      </c>
      <c r="G205" s="3">
        <f>VLOOKUP($A205,'RAW DATA'!$A$1:$AI$332,31,FALSE)</f>
        <v>0</v>
      </c>
      <c r="H205">
        <f t="shared" si="6"/>
        <v>178</v>
      </c>
      <c r="I205">
        <f t="shared" si="7"/>
        <v>132</v>
      </c>
    </row>
    <row r="206" spans="1:9" x14ac:dyDescent="0.25">
      <c r="A206" s="2" t="s">
        <v>686</v>
      </c>
      <c r="B206" s="3" t="str">
        <f>VLOOKUP($A206,'RAW DATA'!$A$1:$AI$332,2,FALSE)</f>
        <v>SDL-23066</v>
      </c>
      <c r="C206" s="3" t="str">
        <f>VLOOKUP($A206,'RAW DATA'!$A$1:$AI$332,7,FALSE)</f>
        <v>Prismatic</v>
      </c>
      <c r="D206" s="3">
        <f>VLOOKUP($A206,'RAW DATA'!$A$1:$AI$332,28,FALSE)</f>
        <v>183</v>
      </c>
      <c r="E206" s="3">
        <f>VLOOKUP($A206,'RAW DATA'!$A$1:$AI$332,29,FALSE)</f>
        <v>46</v>
      </c>
      <c r="F206" s="3">
        <f>VLOOKUP($A206,'RAW DATA'!$A$1:$AI$332,30,FALSE)</f>
        <v>116</v>
      </c>
      <c r="G206" s="3">
        <f>VLOOKUP($A206,'RAW DATA'!$A$1:$AI$332,31,FALSE)</f>
        <v>0</v>
      </c>
      <c r="H206">
        <f t="shared" si="6"/>
        <v>183</v>
      </c>
      <c r="I206">
        <f t="shared" si="7"/>
        <v>116</v>
      </c>
    </row>
    <row r="207" spans="1:9" x14ac:dyDescent="0.25">
      <c r="A207" s="2" t="s">
        <v>687</v>
      </c>
      <c r="B207" s="3" t="str">
        <f>VLOOKUP($A207,'RAW DATA'!$A$1:$AI$332,2,FALSE)</f>
        <v>SDL-23067</v>
      </c>
      <c r="C207" s="3" t="str">
        <f>VLOOKUP($A207,'RAW DATA'!$A$1:$AI$332,7,FALSE)</f>
        <v>Prismatic</v>
      </c>
      <c r="D207" s="3">
        <f>VLOOKUP($A207,'RAW DATA'!$A$1:$AI$332,28,FALSE)</f>
        <v>203</v>
      </c>
      <c r="E207" s="3">
        <f>VLOOKUP($A207,'RAW DATA'!$A$1:$AI$332,29,FALSE)</f>
        <v>61</v>
      </c>
      <c r="F207" s="3">
        <f>VLOOKUP($A207,'RAW DATA'!$A$1:$AI$332,30,FALSE)</f>
        <v>115</v>
      </c>
      <c r="G207" s="3">
        <f>VLOOKUP($A207,'RAW DATA'!$A$1:$AI$332,31,FALSE)</f>
        <v>0</v>
      </c>
      <c r="H207">
        <f t="shared" si="6"/>
        <v>203</v>
      </c>
      <c r="I207">
        <f t="shared" si="7"/>
        <v>115</v>
      </c>
    </row>
    <row r="208" spans="1:9" x14ac:dyDescent="0.25">
      <c r="A208" s="2" t="s">
        <v>688</v>
      </c>
      <c r="B208" s="3" t="str">
        <f>VLOOKUP($A208,'RAW DATA'!$A$1:$AI$332,2,FALSE)</f>
        <v>SDL-23068</v>
      </c>
      <c r="C208" s="3" t="str">
        <f>VLOOKUP($A208,'RAW DATA'!$A$1:$AI$332,7,FALSE)</f>
        <v>Prismatic</v>
      </c>
      <c r="D208" s="3">
        <f>VLOOKUP($A208,'RAW DATA'!$A$1:$AI$332,28,FALSE)</f>
        <v>218</v>
      </c>
      <c r="E208" s="3">
        <f>VLOOKUP($A208,'RAW DATA'!$A$1:$AI$332,29,FALSE)</f>
        <v>61</v>
      </c>
      <c r="F208" s="3">
        <f>VLOOKUP($A208,'RAW DATA'!$A$1:$AI$332,30,FALSE)</f>
        <v>143</v>
      </c>
      <c r="G208" s="3">
        <f>VLOOKUP($A208,'RAW DATA'!$A$1:$AI$332,31,FALSE)</f>
        <v>0</v>
      </c>
      <c r="H208">
        <f t="shared" si="6"/>
        <v>218</v>
      </c>
      <c r="I208">
        <f t="shared" si="7"/>
        <v>143</v>
      </c>
    </row>
    <row r="209" spans="1:9" x14ac:dyDescent="0.25">
      <c r="A209" s="2" t="s">
        <v>689</v>
      </c>
      <c r="B209" s="3" t="str">
        <f>VLOOKUP($A209,'RAW DATA'!$A$1:$AI$332,2,FALSE)</f>
        <v>SDL-23069</v>
      </c>
      <c r="C209" s="3" t="str">
        <f>VLOOKUP($A209,'RAW DATA'!$A$1:$AI$332,7,FALSE)</f>
        <v>Prismatic</v>
      </c>
      <c r="D209" s="3">
        <f>VLOOKUP($A209,'RAW DATA'!$A$1:$AI$332,28,FALSE)</f>
        <v>220</v>
      </c>
      <c r="E209" s="3">
        <f>VLOOKUP($A209,'RAW DATA'!$A$1:$AI$332,29,FALSE)</f>
        <v>61</v>
      </c>
      <c r="F209" s="3">
        <f>VLOOKUP($A209,'RAW DATA'!$A$1:$AI$332,30,FALSE)</f>
        <v>145</v>
      </c>
      <c r="G209" s="3">
        <f>VLOOKUP($A209,'RAW DATA'!$A$1:$AI$332,31,FALSE)</f>
        <v>0</v>
      </c>
      <c r="H209">
        <f t="shared" si="6"/>
        <v>220</v>
      </c>
      <c r="I209">
        <f t="shared" si="7"/>
        <v>145</v>
      </c>
    </row>
    <row r="210" spans="1:9" x14ac:dyDescent="0.25">
      <c r="A210" s="2" t="s">
        <v>690</v>
      </c>
      <c r="B210" s="3" t="str">
        <f>VLOOKUP($A210,'RAW DATA'!$A$1:$AI$332,2,FALSE)</f>
        <v>SDL-23070</v>
      </c>
      <c r="C210" s="3" t="str">
        <f>VLOOKUP($A210,'RAW DATA'!$A$1:$AI$332,7,FALSE)</f>
        <v>Prismatic</v>
      </c>
      <c r="D210" s="3">
        <f>VLOOKUP($A210,'RAW DATA'!$A$1:$AI$332,28,FALSE)</f>
        <v>280</v>
      </c>
      <c r="E210" s="3">
        <f>VLOOKUP($A210,'RAW DATA'!$A$1:$AI$332,29,FALSE)</f>
        <v>65</v>
      </c>
      <c r="F210" s="3">
        <f>VLOOKUP($A210,'RAW DATA'!$A$1:$AI$332,30,FALSE)</f>
        <v>209</v>
      </c>
      <c r="G210" s="3">
        <f>VLOOKUP($A210,'RAW DATA'!$A$1:$AI$332,31,FALSE)</f>
        <v>0</v>
      </c>
      <c r="H210">
        <f t="shared" si="6"/>
        <v>280</v>
      </c>
      <c r="I210">
        <f t="shared" si="7"/>
        <v>209</v>
      </c>
    </row>
    <row r="211" spans="1:9" x14ac:dyDescent="0.25">
      <c r="A211" s="2" t="s">
        <v>691</v>
      </c>
      <c r="B211" s="3" t="str">
        <f>VLOOKUP($A211,'RAW DATA'!$A$1:$AI$332,2,FALSE)</f>
        <v>SDL-23071</v>
      </c>
      <c r="C211" s="3" t="str">
        <f>VLOOKUP($A211,'RAW DATA'!$A$1:$AI$332,7,FALSE)</f>
        <v>Prismatic</v>
      </c>
      <c r="D211" s="3">
        <f>VLOOKUP($A211,'RAW DATA'!$A$1:$AI$332,28,FALSE)</f>
        <v>362</v>
      </c>
      <c r="E211" s="3">
        <f>VLOOKUP($A211,'RAW DATA'!$A$1:$AI$332,29,FALSE)</f>
        <v>55.55</v>
      </c>
      <c r="F211" s="3">
        <f>VLOOKUP($A211,'RAW DATA'!$A$1:$AI$332,30,FALSE)</f>
        <v>248.7</v>
      </c>
      <c r="G211" s="3">
        <f>VLOOKUP($A211,'RAW DATA'!$A$1:$AI$332,31,FALSE)</f>
        <v>0</v>
      </c>
      <c r="H211">
        <f t="shared" si="6"/>
        <v>362</v>
      </c>
      <c r="I211">
        <f t="shared" si="7"/>
        <v>248.7</v>
      </c>
    </row>
    <row r="212" spans="1:9" x14ac:dyDescent="0.25">
      <c r="A212" s="2" t="s">
        <v>692</v>
      </c>
      <c r="B212" s="3" t="str">
        <f>VLOOKUP($A212,'RAW DATA'!$A$1:$AI$332,2,FALSE)</f>
        <v>SDL-23072</v>
      </c>
      <c r="C212" s="3" t="str">
        <f>VLOOKUP($A212,'RAW DATA'!$A$1:$AI$332,7,FALSE)</f>
        <v>Prismatic</v>
      </c>
      <c r="D212" s="3">
        <f>VLOOKUP($A212,'RAW DATA'!$A$1:$AI$332,28,FALSE)</f>
        <v>362</v>
      </c>
      <c r="E212" s="3">
        <f>VLOOKUP($A212,'RAW DATA'!$A$1:$AI$332,29,FALSE)</f>
        <v>55.5</v>
      </c>
      <c r="F212" s="3">
        <f>VLOOKUP($A212,'RAW DATA'!$A$1:$AI$332,30,FALSE)</f>
        <v>275</v>
      </c>
      <c r="G212" s="3">
        <f>VLOOKUP($A212,'RAW DATA'!$A$1:$AI$332,31,FALSE)</f>
        <v>0</v>
      </c>
      <c r="H212">
        <f t="shared" si="6"/>
        <v>362</v>
      </c>
      <c r="I212">
        <f t="shared" si="7"/>
        <v>275</v>
      </c>
    </row>
    <row r="213" spans="1:9" x14ac:dyDescent="0.25">
      <c r="A213" s="2" t="s">
        <v>693</v>
      </c>
      <c r="B213" s="3" t="str">
        <f>VLOOKUP($A213,'RAW DATA'!$A$1:$AI$332,2,FALSE)</f>
        <v>SDL-23073</v>
      </c>
      <c r="C213" s="3" t="str">
        <f>VLOOKUP($A213,'RAW DATA'!$A$1:$AI$332,7,FALSE)</f>
        <v>Prismatic</v>
      </c>
      <c r="D213" s="3">
        <f>VLOOKUP($A213,'RAW DATA'!$A$1:$AI$332,28,FALSE)</f>
        <v>362</v>
      </c>
      <c r="E213" s="3">
        <f>VLOOKUP($A213,'RAW DATA'!$A$1:$AI$332,29,FALSE)</f>
        <v>55.5</v>
      </c>
      <c r="F213" s="3">
        <f>VLOOKUP($A213,'RAW DATA'!$A$1:$AI$332,30,FALSE)</f>
        <v>306</v>
      </c>
      <c r="G213" s="3">
        <f>VLOOKUP($A213,'RAW DATA'!$A$1:$AI$332,31,FALSE)</f>
        <v>0</v>
      </c>
      <c r="H213">
        <f t="shared" si="6"/>
        <v>362</v>
      </c>
      <c r="I213">
        <f t="shared" si="7"/>
        <v>306</v>
      </c>
    </row>
    <row r="214" spans="1:9" x14ac:dyDescent="0.25">
      <c r="A214" s="2" t="s">
        <v>694</v>
      </c>
      <c r="B214" s="3" t="str">
        <f>VLOOKUP($A214,'RAW DATA'!$A$1:$AI$332,2,FALSE)</f>
        <v>SDL-23074</v>
      </c>
      <c r="C214" s="3" t="str">
        <f>VLOOKUP($A214,'RAW DATA'!$A$1:$AI$332,7,FALSE)</f>
        <v>Prismatic</v>
      </c>
      <c r="D214" s="3">
        <f>VLOOKUP($A214,'RAW DATA'!$A$1:$AI$332,28,FALSE)</f>
        <v>461</v>
      </c>
      <c r="E214" s="3">
        <f>VLOOKUP($A214,'RAW DATA'!$A$1:$AI$332,29,FALSE)</f>
        <v>65</v>
      </c>
      <c r="F214" s="3">
        <f>VLOOKUP($A214,'RAW DATA'!$A$1:$AI$332,30,FALSE)</f>
        <v>285</v>
      </c>
      <c r="G214" s="3">
        <f>VLOOKUP($A214,'RAW DATA'!$A$1:$AI$332,31,FALSE)</f>
        <v>0</v>
      </c>
      <c r="H214">
        <f t="shared" si="6"/>
        <v>461</v>
      </c>
      <c r="I214">
        <f t="shared" si="7"/>
        <v>285</v>
      </c>
    </row>
    <row r="215" spans="1:9" x14ac:dyDescent="0.25">
      <c r="A215" s="20" t="s">
        <v>695</v>
      </c>
      <c r="B215" s="3" t="str">
        <f>VLOOKUP($A215,'RAW DATA'!$A$1:$AI$332,2,FALSE)</f>
        <v>SDL-23075</v>
      </c>
      <c r="C215" s="3" t="str">
        <f>VLOOKUP($A215,'RAW DATA'!$A$1:$AI$332,7,FALSE)</f>
        <v>Prismatic</v>
      </c>
      <c r="D215" s="3">
        <f>VLOOKUP($A215,'RAW DATA'!$A$1:$AI$332,28,FALSE)</f>
        <v>627</v>
      </c>
      <c r="E215" s="3">
        <f>VLOOKUP($A215,'RAW DATA'!$A$1:$AI$332,29,FALSE)</f>
        <v>67</v>
      </c>
      <c r="F215" s="3">
        <f>VLOOKUP($A215,'RAW DATA'!$A$1:$AI$332,30,FALSE)</f>
        <v>306</v>
      </c>
      <c r="G215" s="3">
        <f>VLOOKUP($A215,'RAW DATA'!$A$1:$AI$332,31,FALSE)</f>
        <v>0</v>
      </c>
      <c r="H215">
        <f t="shared" si="6"/>
        <v>627</v>
      </c>
      <c r="I215">
        <f t="shared" si="7"/>
        <v>306</v>
      </c>
    </row>
    <row r="216" spans="1:9" x14ac:dyDescent="0.25">
      <c r="A216" s="2" t="s">
        <v>696</v>
      </c>
      <c r="B216" s="3" t="str">
        <f>VLOOKUP($A216,'RAW DATA'!$A$1:$AI$332,2,FALSE)</f>
        <v>SDL-23076</v>
      </c>
      <c r="C216" s="3" t="str">
        <f>VLOOKUP($A216,'RAW DATA'!$A$1:$AI$332,7,FALSE)</f>
        <v>Prismatic</v>
      </c>
      <c r="D216" s="3">
        <f>VLOOKUP($A216,'RAW DATA'!$A$1:$AI$332,28,FALSE)</f>
        <v>850</v>
      </c>
      <c r="E216" s="3">
        <f>VLOOKUP($A216,'RAW DATA'!$A$1:$AI$332,29,FALSE)</f>
        <v>71</v>
      </c>
      <c r="F216" s="3">
        <f>VLOOKUP($A216,'RAW DATA'!$A$1:$AI$332,30,FALSE)</f>
        <v>375</v>
      </c>
      <c r="G216" s="3">
        <f>VLOOKUP($A216,'RAW DATA'!$A$1:$AI$332,31,FALSE)</f>
        <v>0</v>
      </c>
      <c r="H216">
        <f t="shared" si="6"/>
        <v>850</v>
      </c>
      <c r="I216">
        <f t="shared" si="7"/>
        <v>375</v>
      </c>
    </row>
    <row r="217" spans="1:9" x14ac:dyDescent="0.25">
      <c r="A217" s="2" t="s">
        <v>697</v>
      </c>
      <c r="B217" s="3" t="str">
        <f>VLOOKUP($A217,'RAW DATA'!$A$1:$AI$332,2,FALSE)</f>
        <v>SDL-23077</v>
      </c>
      <c r="C217" s="3" t="str">
        <f>VLOOKUP($A217,'RAW DATA'!$A$1:$AI$332,7,FALSE)</f>
        <v>Prismatic</v>
      </c>
      <c r="D217" s="3">
        <f>VLOOKUP($A217,'RAW DATA'!$A$1:$AI$332,28,FALSE)</f>
        <v>560</v>
      </c>
      <c r="E217" s="3">
        <f>VLOOKUP($A217,'RAW DATA'!$A$1:$AI$332,29,FALSE)</f>
        <v>130</v>
      </c>
      <c r="F217" s="3">
        <f>VLOOKUP($A217,'RAW DATA'!$A$1:$AI$332,30,FALSE)</f>
        <v>356</v>
      </c>
      <c r="G217" s="3">
        <f>VLOOKUP($A217,'RAW DATA'!$A$1:$AI$332,31,FALSE)</f>
        <v>0</v>
      </c>
      <c r="H217">
        <f t="shared" si="6"/>
        <v>560</v>
      </c>
      <c r="I217">
        <f t="shared" si="7"/>
        <v>356</v>
      </c>
    </row>
    <row r="218" spans="1:9" x14ac:dyDescent="0.25">
      <c r="A218" s="2" t="s">
        <v>664</v>
      </c>
      <c r="B218" s="3" t="str">
        <f>VLOOKUP($A218,'RAW DATA'!$A$1:$AI$332,2,FALSE)</f>
        <v>SDL-2500</v>
      </c>
      <c r="C218" s="3" t="str">
        <f>VLOOKUP($A218,'RAW DATA'!$A$1:$AI$332,7,FALSE)</f>
        <v>Prismatic</v>
      </c>
      <c r="D218" s="3">
        <f>VLOOKUP($A218,'RAW DATA'!$A$1:$AI$332,28,FALSE)</f>
        <v>65</v>
      </c>
      <c r="E218" s="3">
        <f>VLOOKUP($A218,'RAW DATA'!$A$1:$AI$332,29,FALSE)</f>
        <v>19</v>
      </c>
      <c r="F218" s="3">
        <f>VLOOKUP($A218,'RAW DATA'!$A$1:$AI$332,30,FALSE)</f>
        <v>48</v>
      </c>
      <c r="G218" s="3">
        <f>VLOOKUP($A218,'RAW DATA'!$A$1:$AI$332,31,FALSE)</f>
        <v>0</v>
      </c>
      <c r="H218">
        <f t="shared" si="6"/>
        <v>65</v>
      </c>
      <c r="I218">
        <f t="shared" si="7"/>
        <v>48</v>
      </c>
    </row>
    <row r="219" spans="1:9" x14ac:dyDescent="0.25">
      <c r="A219" s="2" t="s">
        <v>665</v>
      </c>
      <c r="B219" s="3" t="str">
        <f>VLOOKUP($A219,'RAW DATA'!$A$1:$AI$332,2,FALSE)</f>
        <v>SDL-2502</v>
      </c>
      <c r="C219" s="3" t="str">
        <f>VLOOKUP($A219,'RAW DATA'!$A$1:$AI$332,7,FALSE)</f>
        <v>Prismatic</v>
      </c>
      <c r="D219" s="3">
        <f>VLOOKUP($A219,'RAW DATA'!$A$1:$AI$332,28,FALSE)</f>
        <v>65</v>
      </c>
      <c r="E219" s="3">
        <f>VLOOKUP($A219,'RAW DATA'!$A$1:$AI$332,29,FALSE)</f>
        <v>19.8</v>
      </c>
      <c r="F219" s="3">
        <f>VLOOKUP($A219,'RAW DATA'!$A$1:$AI$332,30,FALSE)</f>
        <v>61</v>
      </c>
      <c r="G219" s="3">
        <f>VLOOKUP($A219,'RAW DATA'!$A$1:$AI$332,31,FALSE)</f>
        <v>0</v>
      </c>
      <c r="H219">
        <f t="shared" si="6"/>
        <v>65</v>
      </c>
      <c r="I219">
        <f t="shared" si="7"/>
        <v>61</v>
      </c>
    </row>
    <row r="220" spans="1:9" x14ac:dyDescent="0.25">
      <c r="A220" s="2" t="s">
        <v>646</v>
      </c>
      <c r="B220" s="3" t="str">
        <f>VLOOKUP($A220,'RAW DATA'!$A$1:$AI$332,2,FALSE)</f>
        <v>SDL-2524</v>
      </c>
      <c r="C220" s="3" t="str">
        <f>VLOOKUP($A220,'RAW DATA'!$A$1:$AI$332,7,FALSE)</f>
        <v>Prismatic</v>
      </c>
      <c r="D220" s="3">
        <f>VLOOKUP($A220,'RAW DATA'!$A$1:$AI$332,28,FALSE)</f>
        <v>88.3</v>
      </c>
      <c r="E220" s="3">
        <f>VLOOKUP($A220,'RAW DATA'!$A$1:$AI$332,29,FALSE)</f>
        <v>37.5</v>
      </c>
      <c r="F220" s="3">
        <f>VLOOKUP($A220,'RAW DATA'!$A$1:$AI$332,30,FALSE)</f>
        <v>54.5</v>
      </c>
      <c r="G220" s="3">
        <f>VLOOKUP($A220,'RAW DATA'!$A$1:$AI$332,31,FALSE)</f>
        <v>0</v>
      </c>
      <c r="H220">
        <f t="shared" si="6"/>
        <v>88.3</v>
      </c>
      <c r="I220">
        <f t="shared" si="7"/>
        <v>54.5</v>
      </c>
    </row>
    <row r="221" spans="1:9" x14ac:dyDescent="0.25">
      <c r="A221" s="2" t="s">
        <v>672</v>
      </c>
      <c r="B221" s="3" t="str">
        <f>VLOOKUP($A221,'RAW DATA'!$A$1:$AI$332,2,FALSE)</f>
        <v>SDL-25566</v>
      </c>
      <c r="C221" s="3" t="str">
        <f>VLOOKUP($A221,'RAW DATA'!$A$1:$AI$332,7,FALSE)</f>
        <v>Prismatic</v>
      </c>
      <c r="D221" s="3">
        <f>VLOOKUP($A221,'RAW DATA'!$A$1:$AI$332,28,FALSE)</f>
        <v>68.5</v>
      </c>
      <c r="E221" s="3">
        <f>VLOOKUP($A221,'RAW DATA'!$A$1:$AI$332,29,FALSE)</f>
        <v>18.649999999999999</v>
      </c>
      <c r="F221" s="3">
        <f>VLOOKUP($A221,'RAW DATA'!$A$1:$AI$332,30,FALSE)</f>
        <v>45.3</v>
      </c>
      <c r="G221" s="3">
        <f>VLOOKUP($A221,'RAW DATA'!$A$1:$AI$332,31,FALSE)</f>
        <v>0</v>
      </c>
      <c r="H221">
        <f t="shared" si="6"/>
        <v>68.5</v>
      </c>
      <c r="I221">
        <f t="shared" si="7"/>
        <v>45.3</v>
      </c>
    </row>
    <row r="222" spans="1:9" x14ac:dyDescent="0.25">
      <c r="A222" s="2" t="s">
        <v>673</v>
      </c>
      <c r="B222" s="3" t="str">
        <f>VLOOKUP($A222,'RAW DATA'!$A$1:$AI$332,2,FALSE)</f>
        <v>SDL-25567</v>
      </c>
      <c r="C222" s="3" t="str">
        <f>VLOOKUP($A222,'RAW DATA'!$A$1:$AI$332,7,FALSE)</f>
        <v>Prismatic</v>
      </c>
      <c r="D222" s="3">
        <f>VLOOKUP($A222,'RAW DATA'!$A$1:$AI$332,28,FALSE)</f>
        <v>68.7</v>
      </c>
      <c r="E222" s="3">
        <f>VLOOKUP($A222,'RAW DATA'!$A$1:$AI$332,29,FALSE)</f>
        <v>18.600000000000001</v>
      </c>
      <c r="F222" s="3">
        <f>VLOOKUP($A222,'RAW DATA'!$A$1:$AI$332,30,FALSE)</f>
        <v>60.5</v>
      </c>
      <c r="G222" s="3">
        <f>VLOOKUP($A222,'RAW DATA'!$A$1:$AI$332,31,FALSE)</f>
        <v>0</v>
      </c>
      <c r="H222">
        <f t="shared" si="6"/>
        <v>68.7</v>
      </c>
      <c r="I222">
        <f t="shared" si="7"/>
        <v>60.5</v>
      </c>
    </row>
    <row r="223" spans="1:9" x14ac:dyDescent="0.25">
      <c r="A223" s="2" t="s">
        <v>677</v>
      </c>
      <c r="B223" s="3" t="str">
        <f>VLOOKUP($A223,'RAW DATA'!$A$1:$AI$332,2,FALSE)</f>
        <v>TUM-001</v>
      </c>
      <c r="C223" s="3" t="str">
        <f>VLOOKUP($A223,'RAW DATA'!$A$1:$AI$332,7,FALSE)</f>
        <v>Prismatic</v>
      </c>
      <c r="D223" s="3">
        <f>VLOOKUP($A223,'RAW DATA'!$A$1:$AI$332,28,FALSE)</f>
        <v>173</v>
      </c>
      <c r="E223" s="3">
        <f>VLOOKUP($A223,'RAW DATA'!$A$1:$AI$332,29,FALSE)</f>
        <v>45</v>
      </c>
      <c r="F223" s="3">
        <f>VLOOKUP($A223,'RAW DATA'!$A$1:$AI$332,30,FALSE)</f>
        <v>125</v>
      </c>
      <c r="G223" s="3">
        <f>VLOOKUP($A223,'RAW DATA'!$A$1:$AI$332,31,FALSE)</f>
        <v>0</v>
      </c>
      <c r="H223">
        <f t="shared" si="6"/>
        <v>173</v>
      </c>
      <c r="I223">
        <f t="shared" si="7"/>
        <v>125</v>
      </c>
    </row>
  </sheetData>
  <autoFilter ref="A1:I1" xr:uid="{00000000-0009-0000-0000-000005000000}">
    <sortState xmlns:xlrd2="http://schemas.microsoft.com/office/spreadsheetml/2017/richdata2" ref="A2:I223">
      <sortCondition ref="C1"/>
    </sortState>
  </autoFilter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BE2CA25615564287DAF190CA37DE6F" ma:contentTypeVersion="2" ma:contentTypeDescription="Ein neues Dokument erstellen." ma:contentTypeScope="" ma:versionID="e2f41e13ff478aec847e78ad40073cfb">
  <xsd:schema xmlns:xsd="http://www.w3.org/2001/XMLSchema" xmlns:xs="http://www.w3.org/2001/XMLSchema" xmlns:p="http://schemas.microsoft.com/office/2006/metadata/properties" xmlns:ns2="b666ac31-4e44-4b74-ac9b-ed5781c350a2" targetNamespace="http://schemas.microsoft.com/office/2006/metadata/properties" ma:root="true" ma:fieldsID="d3d5778bf136e05bea1537355b6d648b" ns2:_="">
    <xsd:import namespace="b666ac31-4e44-4b74-ac9b-ed5781c350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6ac31-4e44-4b74-ac9b-ed5781c3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812298-A31B-401F-8BBB-27934AF6D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6ac31-4e44-4b74-ac9b-ed5781c350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265DF1-F915-47D9-A17F-02F9A2FA6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DB558-2C38-46E5-B1B1-5104E1E65C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Groups</vt:lpstr>
      <vt:lpstr>EnDensity</vt:lpstr>
      <vt:lpstr>Future</vt:lpstr>
      <vt:lpstr>Year_Chemistry</vt:lpstr>
      <vt:lpstr>Seitenverhältnis</vt:lpstr>
    </vt:vector>
  </TitlesOfParts>
  <Manager/>
  <Company>Fraunhofer ISI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Link, Steffen</dc:creator>
  <cp:keywords/>
  <dc:description/>
  <cp:lastModifiedBy>Olaf Teichert</cp:lastModifiedBy>
  <cp:revision/>
  <dcterms:created xsi:type="dcterms:W3CDTF">2021-07-29T16:01:53Z</dcterms:created>
  <dcterms:modified xsi:type="dcterms:W3CDTF">2023-01-17T08:41:40Z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0x010100CDBE2CA25615564287DAF190CA37DE6F</vt:lpwstr>
  </property>
</Properties>
</file>