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Classwork\"/>
    </mc:Choice>
  </mc:AlternateContent>
  <xr:revisionPtr revIDLastSave="0" documentId="13_ncr:1_{99EC8C58-95C3-4A86-969A-7A49F26BEE8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Pivot by Category" sheetId="3" r:id="rId2"/>
    <sheet name="Pivot by Sub-Category" sheetId="6" r:id="rId3"/>
    <sheet name="Pivot by Years" sheetId="8" r:id="rId4"/>
    <sheet name="Goal Analysis" sheetId="9" r:id="rId5"/>
    <sheet name="Backer Count Outcome" sheetId="10" r:id="rId6"/>
  </sheets>
  <definedNames>
    <definedName name="_xlnm._FilterDatabase" localSheetId="0" hidden="1">Crowdfunding!$A$1:$T$1001</definedName>
    <definedName name="backers_count">Crowdfunding!$F$2:$G$1001</definedName>
    <definedName name="goals">Crowdfunding!$D$2:$D$1001</definedName>
    <definedName name="outcome">Crowdfunding!$F$2:$F$1001</definedName>
  </definedNames>
  <calcPr calcId="191029"/>
  <pivotCaches>
    <pivotCache cacheId="6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E7" i="10"/>
  <c r="E6" i="10"/>
  <c r="E5" i="10"/>
  <c r="E4" i="10"/>
  <c r="E3" i="10"/>
  <c r="E2" i="10"/>
  <c r="D11" i="9"/>
  <c r="C11" i="9"/>
  <c r="B11" i="9"/>
  <c r="D13" i="9"/>
  <c r="D12" i="9"/>
  <c r="D10" i="9"/>
  <c r="D9" i="9"/>
  <c r="D8" i="9"/>
  <c r="D7" i="9"/>
  <c r="D6" i="9"/>
  <c r="D5" i="9"/>
  <c r="D4" i="9"/>
  <c r="D3" i="9"/>
  <c r="D2" i="9"/>
  <c r="C13" i="9"/>
  <c r="C12" i="9"/>
  <c r="C10" i="9"/>
  <c r="C9" i="9"/>
  <c r="C8" i="9"/>
  <c r="C7" i="9"/>
  <c r="C6" i="9"/>
  <c r="C5" i="9"/>
  <c r="C4" i="9"/>
  <c r="C3" i="9"/>
  <c r="C2" i="9"/>
  <c r="B3" i="9"/>
  <c r="B4" i="9"/>
  <c r="B5" i="9"/>
  <c r="B6" i="9"/>
  <c r="B7" i="9"/>
  <c r="B8" i="9"/>
  <c r="B9" i="9"/>
  <c r="B10" i="9"/>
  <c r="B12" i="9"/>
  <c r="B1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" i="1"/>
  <c r="R2" i="1"/>
  <c r="R5" i="1"/>
  <c r="R9" i="1"/>
  <c r="R6" i="1"/>
  <c r="R10" i="1"/>
  <c r="R7" i="1"/>
  <c r="R8" i="1"/>
  <c r="R11" i="1"/>
  <c r="R12" i="1"/>
  <c r="R13" i="1"/>
  <c r="R14" i="1"/>
  <c r="R18" i="1"/>
  <c r="R16" i="1"/>
  <c r="R17" i="1"/>
  <c r="R19" i="1"/>
  <c r="R15" i="1"/>
  <c r="R20" i="1"/>
  <c r="R21" i="1"/>
  <c r="R22" i="1"/>
  <c r="R24" i="1"/>
  <c r="R23" i="1"/>
  <c r="R25" i="1"/>
  <c r="R26" i="1"/>
  <c r="R27" i="1"/>
  <c r="R28" i="1"/>
  <c r="R29" i="1"/>
  <c r="R30" i="1"/>
  <c r="R32" i="1"/>
  <c r="R31" i="1"/>
  <c r="R33" i="1"/>
  <c r="R34" i="1"/>
  <c r="R36" i="1"/>
  <c r="R37" i="1"/>
  <c r="R38" i="1"/>
  <c r="R35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2" i="1"/>
  <c r="Q4" i="1"/>
  <c r="Q5" i="1"/>
  <c r="Q9" i="1"/>
  <c r="Q6" i="1"/>
  <c r="Q10" i="1"/>
  <c r="Q7" i="1"/>
  <c r="Q8" i="1"/>
  <c r="Q11" i="1"/>
  <c r="Q12" i="1"/>
  <c r="Q13" i="1"/>
  <c r="Q14" i="1"/>
  <c r="Q18" i="1"/>
  <c r="Q16" i="1"/>
  <c r="Q17" i="1"/>
  <c r="Q19" i="1"/>
  <c r="Q15" i="1"/>
  <c r="Q20" i="1"/>
  <c r="Q21" i="1"/>
  <c r="Q22" i="1"/>
  <c r="Q24" i="1"/>
  <c r="Q23" i="1"/>
  <c r="Q25" i="1"/>
  <c r="Q26" i="1"/>
  <c r="Q27" i="1"/>
  <c r="Q28" i="1"/>
  <c r="Q29" i="1"/>
  <c r="Q30" i="1"/>
  <c r="Q32" i="1"/>
  <c r="Q31" i="1"/>
  <c r="Q33" i="1"/>
  <c r="Q34" i="1"/>
  <c r="Q36" i="1"/>
  <c r="Q37" i="1"/>
  <c r="Q38" i="1"/>
  <c r="Q35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4" i="1"/>
  <c r="P5" i="1"/>
  <c r="P9" i="1"/>
  <c r="P6" i="1"/>
  <c r="P10" i="1"/>
  <c r="P7" i="1"/>
  <c r="P8" i="1"/>
  <c r="P11" i="1"/>
  <c r="P12" i="1"/>
  <c r="P13" i="1"/>
  <c r="P14" i="1"/>
  <c r="P18" i="1"/>
  <c r="P16" i="1"/>
  <c r="P17" i="1"/>
  <c r="P19" i="1"/>
  <c r="P15" i="1"/>
  <c r="P20" i="1"/>
  <c r="P21" i="1"/>
  <c r="P22" i="1"/>
  <c r="P24" i="1"/>
  <c r="P23" i="1"/>
  <c r="P25" i="1"/>
  <c r="P26" i="1"/>
  <c r="P27" i="1"/>
  <c r="P28" i="1"/>
  <c r="P29" i="1"/>
  <c r="P30" i="1"/>
  <c r="P32" i="1"/>
  <c r="P31" i="1"/>
  <c r="P33" i="1"/>
  <c r="P34" i="1"/>
  <c r="P36" i="1"/>
  <c r="P37" i="1"/>
  <c r="P38" i="1"/>
  <c r="P35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982" i="1"/>
  <c r="O534" i="1"/>
  <c r="O267" i="1"/>
  <c r="O319" i="1"/>
  <c r="O647" i="1"/>
  <c r="O101" i="1"/>
  <c r="O836" i="1"/>
  <c r="O94" i="1"/>
  <c r="O232" i="1"/>
  <c r="O786" i="1"/>
  <c r="O210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8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9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6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4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6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7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2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2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1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8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9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3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10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7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8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5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5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3" i="1"/>
  <c r="E13" i="9" l="1"/>
  <c r="H13" i="9" s="1"/>
  <c r="E12" i="9"/>
  <c r="G12" i="9" s="1"/>
  <c r="E10" i="9"/>
  <c r="H10" i="9" s="1"/>
  <c r="E9" i="9"/>
  <c r="H9" i="9" s="1"/>
  <c r="E8" i="9"/>
  <c r="G8" i="9" s="1"/>
  <c r="E7" i="9"/>
  <c r="F7" i="9" s="1"/>
  <c r="E6" i="9"/>
  <c r="F6" i="9" s="1"/>
  <c r="E5" i="9"/>
  <c r="G5" i="9" s="1"/>
  <c r="E4" i="9"/>
  <c r="G4" i="9" s="1"/>
  <c r="E3" i="9"/>
  <c r="H3" i="9" s="1"/>
  <c r="E2" i="9"/>
  <c r="H2" i="9" s="1"/>
  <c r="F12" i="9"/>
  <c r="E11" i="9"/>
  <c r="G11" i="9" s="1"/>
  <c r="F13" i="9" l="1"/>
  <c r="F8" i="9"/>
  <c r="H8" i="9"/>
  <c r="G3" i="9"/>
  <c r="H7" i="9"/>
  <c r="H6" i="9"/>
  <c r="G2" i="9"/>
  <c r="F3" i="9"/>
  <c r="H11" i="9"/>
  <c r="H5" i="9"/>
  <c r="H4" i="9"/>
  <c r="G13" i="9"/>
  <c r="F4" i="9"/>
  <c r="H12" i="9"/>
  <c r="G7" i="9"/>
  <c r="G6" i="9"/>
  <c r="F9" i="9"/>
  <c r="F10" i="9"/>
  <c r="F11" i="9"/>
  <c r="G10" i="9"/>
  <c r="G9" i="9"/>
  <c r="F2" i="9"/>
  <c r="F5" i="9"/>
</calcChain>
</file>

<file path=xl/sharedStrings.xml><?xml version="1.0" encoding="utf-8"?>
<sst xmlns="http://schemas.openxmlformats.org/spreadsheetml/2006/main" count="7069" uniqueCount="2116">
  <si>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</si>
  <si>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</si>
  <si>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</si>
  <si>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</si>
  <si>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</si>
  <si>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</si>
  <si>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</si>
  <si>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</si>
  <si>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</si>
  <si>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</si>
  <si>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</si>
  <si>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</si>
  <si>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</si>
  <si>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</si>
  <si>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</si>
  <si>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</si>
  <si>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</si>
  <si>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</si>
  <si>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</si>
  <si>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</si>
  <si>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</si>
  <si>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</si>
  <si>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</si>
  <si>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</si>
  <si>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</si>
  <si>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</si>
  <si>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</si>
  <si>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</si>
  <si>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</si>
  <si>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</si>
  <si>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</si>
  <si>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</si>
  <si>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</si>
  <si>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</si>
  <si>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</si>
  <si>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</si>
  <si>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</si>
  <si>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</si>
  <si>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</si>
  <si>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</si>
  <si>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</si>
  <si>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</si>
  <si>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</si>
  <si>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</si>
  <si>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</si>
  <si>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</si>
  <si>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</si>
  <si>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</si>
  <si>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</si>
  <si>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</si>
  <si>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</si>
  <si>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</si>
  <si>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</si>
  <si>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</si>
  <si>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</si>
  <si>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</si>
  <si>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</si>
  <si>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</si>
  <si>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</si>
  <si>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</si>
  <si>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</si>
  <si>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</si>
  <si>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</si>
  <si>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</si>
  <si>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</si>
  <si>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</si>
  <si>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</si>
  <si>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</si>
  <si>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</si>
  <si>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</si>
  <si>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</si>
  <si>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</si>
  <si>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</si>
  <si>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</si>
  <si>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</si>
  <si>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</si>
  <si>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</si>
  <si>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</si>
  <si>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</si>
  <si>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</si>
  <si>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</si>
  <si>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</si>
  <si>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</si>
  <si>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</si>
  <si>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</si>
  <si>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</si>
  <si>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</si>
  <si>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</si>
  <si>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</si>
  <si>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</si>
  <si>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</si>
  <si>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</si>
  <si>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</si>
  <si>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</si>
  <si>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</si>
  <si>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</si>
  <si>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</si>
  <si>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</si>
  <si>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</si>
  <si>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</si>
  <si>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</si>
  <si>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</si>
  <si>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</si>
  <si>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</si>
  <si>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</si>
  <si>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</si>
  <si>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</si>
  <si>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</si>
  <si>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</si>
  <si>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</si>
  <si>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</si>
  <si>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</si>
  <si>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</si>
  <si>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</si>
  <si>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</si>
  <si>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</si>
  <si>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</si>
  <si>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</si>
  <si>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</si>
  <si>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</si>
  <si>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</si>
  <si>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</si>
  <si>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</si>
  <si>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</si>
  <si>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</si>
  <si>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</si>
  <si>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</si>
  <si>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</si>
  <si>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</si>
  <si>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</si>
  <si>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</si>
  <si>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</si>
  <si>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</si>
  <si>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</si>
  <si>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</si>
  <si>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</si>
  <si>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</si>
  <si>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</si>
  <si>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</si>
  <si>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</si>
  <si>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</si>
  <si>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</si>
  <si>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</si>
  <si>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</si>
  <si>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</si>
  <si>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</si>
  <si>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</si>
  <si>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</si>
  <si>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</si>
  <si>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</si>
  <si>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</si>
  <si>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</si>
  <si>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</si>
  <si>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</si>
  <si>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</si>
  <si>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</si>
  <si>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</si>
  <si>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</si>
  <si>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</si>
  <si>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</si>
  <si>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</si>
  <si>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</si>
  <si>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</si>
  <si>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</si>
  <si>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</si>
  <si>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</si>
  <si>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</si>
  <si>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</si>
  <si>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</si>
  <si>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</si>
  <si>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</si>
  <si>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</si>
  <si>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</si>
  <si>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</si>
  <si>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</si>
  <si>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</si>
  <si>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</si>
  <si>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</si>
  <si>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</si>
  <si>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</si>
  <si>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</si>
  <si>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</si>
  <si>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</si>
  <si>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</si>
  <si>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</si>
  <si>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</si>
  <si>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</si>
  <si>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</si>
  <si>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</si>
  <si>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</si>
  <si>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</si>
  <si>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</si>
  <si>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</si>
  <si>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</si>
  <si>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</si>
  <si>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</si>
  <si>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</si>
  <si>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</si>
  <si>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</si>
  <si>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</si>
  <si>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</si>
  <si>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</si>
  <si>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</si>
  <si>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</si>
  <si>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</si>
  <si>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</si>
  <si>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</si>
  <si>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</si>
  <si>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</si>
  <si>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</si>
  <si>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</si>
  <si>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</si>
  <si>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</si>
  <si>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</si>
  <si>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</si>
  <si>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</si>
  <si>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</si>
  <si>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</si>
  <si>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</si>
  <si>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</si>
  <si>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</si>
  <si>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</si>
  <si>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</si>
  <si>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</si>
  <si>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</si>
  <si>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</si>
  <si>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</si>
  <si>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</si>
  <si>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</si>
  <si>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</si>
  <si>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</si>
  <si>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</si>
  <si>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</si>
  <si>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</si>
  <si>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</si>
  <si>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</si>
  <si>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</si>
  <si>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</si>
  <si>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</si>
  <si>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</si>
  <si>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</si>
  <si>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</si>
  <si>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</si>
  <si>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</si>
  <si>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</si>
  <si>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</si>
  <si>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</si>
  <si>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</si>
  <si>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</si>
  <si>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</si>
  <si>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</si>
  <si>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</si>
  <si>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</si>
  <si>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</si>
  <si>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</si>
  <si>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</si>
  <si>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</si>
  <si>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</si>
  <si>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</si>
  <si>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</si>
  <si>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</si>
  <si>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</si>
  <si>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</si>
  <si>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</si>
  <si>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</si>
  <si>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</si>
  <si>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</si>
  <si>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</si>
  <si>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</si>
  <si>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</si>
  <si>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</si>
  <si>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</si>
  <si>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</si>
  <si>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</si>
  <si>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</si>
  <si>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</si>
  <si>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</si>
  <si>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</si>
  <si>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</si>
  <si>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</si>
  <si>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</si>
  <si>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</si>
  <si>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</si>
  <si>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</si>
  <si>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</si>
  <si>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</si>
  <si>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</si>
  <si>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</si>
  <si>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</si>
  <si>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</si>
  <si>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</si>
  <si>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</si>
  <si>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</si>
  <si>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</si>
  <si>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</si>
  <si>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</si>
  <si>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</si>
  <si>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</si>
  <si>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</si>
  <si>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</si>
  <si>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</si>
  <si>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</si>
  <si>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</si>
  <si>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</si>
  <si>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</si>
  <si>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</si>
  <si>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</si>
  <si>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</si>
  <si>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</si>
  <si>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</si>
  <si>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</si>
  <si>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</si>
  <si>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</si>
  <si>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</si>
  <si>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</si>
  <si>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</si>
  <si>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</si>
  <si>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</si>
  <si>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</si>
  <si>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</si>
  <si>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</si>
  <si>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</si>
  <si>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</si>
  <si>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</si>
  <si>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</si>
  <si>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</si>
  <si>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</si>
  <si>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</si>
  <si>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</si>
  <si>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</si>
  <si>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</si>
  <si>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</si>
  <si>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</si>
  <si>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</si>
  <si>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</si>
  <si>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</si>
  <si>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</si>
  <si>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</si>
  <si>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</si>
  <si>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</si>
  <si>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</si>
  <si>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</si>
  <si>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</si>
  <si>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</si>
  <si>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</si>
  <si>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</si>
  <si>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</si>
  <si>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</si>
  <si>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</si>
  <si>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</si>
  <si>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</si>
  <si>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</si>
  <si>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</si>
  <si>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</si>
  <si>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</si>
  <si>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</si>
  <si>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</si>
  <si>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</si>
  <si>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</si>
  <si>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</si>
  <si>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</si>
  <si>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</si>
  <si>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</si>
  <si>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</si>
  <si>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</si>
  <si>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</si>
  <si>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</si>
  <si>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</si>
  <si>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</si>
  <si>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</si>
  <si>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</si>
  <si>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</si>
  <si>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</si>
  <si>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</si>
  <si>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</si>
  <si>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</si>
  <si>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</si>
  <si>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</si>
  <si>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</si>
  <si>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</si>
  <si>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</si>
  <si>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</si>
  <si>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</si>
  <si>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</si>
  <si>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</si>
  <si>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</si>
  <si>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</si>
  <si>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</si>
  <si>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</si>
  <si>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</si>
  <si>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</si>
  <si>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</si>
  <si>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</si>
  <si>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</si>
  <si>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</si>
  <si>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</si>
  <si>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</si>
  <si>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</si>
  <si>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</si>
  <si>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</si>
  <si>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</si>
  <si>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</si>
  <si>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</si>
  <si>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</si>
  <si>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</si>
  <si>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</si>
  <si>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</si>
  <si>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</si>
  <si>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</si>
  <si>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</si>
  <si>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</si>
  <si>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</si>
  <si>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</si>
  <si>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</si>
  <si>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</si>
  <si>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</si>
  <si>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</si>
  <si>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</si>
  <si>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</si>
  <si>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</si>
  <si>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</si>
  <si>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</si>
  <si>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</si>
  <si>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</si>
  <si>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</si>
  <si>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</si>
  <si>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</si>
  <si>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</si>
  <si>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</si>
  <si>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</si>
  <si>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</si>
  <si>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</si>
  <si>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</si>
  <si>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</si>
  <si>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</si>
  <si>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</si>
  <si>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</si>
  <si>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</si>
  <si>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</si>
  <si>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</si>
  <si>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</si>
  <si>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</si>
  <si>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</si>
  <si>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</si>
  <si>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</si>
  <si>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</si>
  <si>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</si>
  <si>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</si>
  <si>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</si>
  <si>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</si>
  <si>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</si>
  <si>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</si>
  <si>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</si>
  <si>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</si>
  <si>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</si>
  <si>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</si>
  <si>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</si>
  <si>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</si>
  <si>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</si>
  <si>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</si>
  <si>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</si>
  <si>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</si>
  <si>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</si>
  <si>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</si>
  <si>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</si>
  <si>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</si>
  <si>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</si>
  <si>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</si>
  <si>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</si>
  <si>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</si>
  <si>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</si>
  <si>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</si>
  <si>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</si>
  <si>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</si>
  <si>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</si>
  <si>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</si>
  <si>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</si>
  <si>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</si>
  <si>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</si>
  <si>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</si>
  <si>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</si>
  <si>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</si>
  <si>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</si>
  <si>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</si>
  <si>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</si>
  <si>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</si>
  <si>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</si>
  <si>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</si>
  <si>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</si>
  <si>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</si>
  <si>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</si>
  <si>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</si>
  <si>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</si>
  <si>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</si>
  <si>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</si>
  <si>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</si>
  <si>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</si>
  <si>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</si>
  <si>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</si>
  <si>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</si>
  <si>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</si>
  <si>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</si>
  <si>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</si>
  <si>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</si>
  <si>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</si>
  <si>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</si>
  <si>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</si>
  <si>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</si>
  <si>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</si>
  <si>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</si>
  <si>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</si>
  <si>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</si>
  <si>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</si>
  <si>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</si>
  <si>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</si>
  <si>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</si>
  <si>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</si>
  <si>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</si>
  <si>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</si>
  <si>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</si>
  <si>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</si>
  <si>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</si>
  <si>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</si>
  <si>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</si>
  <si>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</si>
  <si>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</si>
  <si>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</si>
  <si>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</si>
  <si>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</si>
  <si>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</si>
  <si>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</si>
  <si>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</si>
  <si>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</si>
  <si>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</si>
  <si>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</si>
  <si>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</si>
  <si>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</si>
  <si>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</si>
  <si>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</si>
  <si>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</si>
  <si>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</si>
  <si>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</si>
  <si>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</si>
  <si>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</si>
  <si>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</si>
  <si>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</si>
  <si>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</si>
  <si>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</si>
  <si>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</si>
  <si>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</si>
  <si>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</si>
  <si>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</si>
  <si>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</si>
  <si>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</si>
  <si>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</si>
  <si>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</si>
  <si>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</si>
  <si>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</si>
  <si>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</si>
  <si>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</si>
  <si>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</si>
  <si>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</si>
  <si>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</si>
  <si>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</si>
  <si>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</si>
  <si>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</si>
  <si>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</si>
  <si>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</si>
  <si>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</si>
  <si>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</si>
  <si>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</si>
  <si>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</si>
  <si>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</si>
  <si>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</si>
  <si>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</si>
  <si>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</si>
  <si>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</si>
  <si>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</si>
  <si>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</si>
  <si>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</si>
  <si>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</si>
  <si>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</si>
  <si>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</si>
  <si>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</si>
  <si>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</si>
  <si>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</si>
  <si>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</si>
  <si>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</si>
  <si>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</si>
  <si>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</si>
  <si>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</si>
  <si>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</si>
  <si>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</si>
  <si>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</si>
  <si>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</si>
  <si>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</si>
  <si>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</si>
  <si>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</si>
  <si>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</si>
  <si>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</si>
  <si>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</si>
  <si>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</si>
  <si>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</si>
  <si>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</si>
  <si>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</si>
  <si>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</si>
  <si>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</si>
  <si>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</si>
  <si>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</si>
  <si>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</si>
  <si>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</si>
  <si>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</si>
  <si>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</si>
  <si>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</si>
  <si>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</si>
  <si>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</si>
  <si>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</si>
  <si>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</si>
  <si>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</si>
  <si>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</si>
  <si>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</si>
  <si>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</si>
  <si>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</si>
  <si>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</si>
  <si>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</si>
  <si>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</si>
  <si>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</si>
  <si>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</si>
  <si>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</si>
  <si>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</si>
  <si>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</si>
  <si>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</si>
  <si>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</si>
  <si>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</si>
  <si>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</si>
  <si>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</si>
  <si>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</si>
  <si>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</si>
  <si>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</si>
  <si>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</si>
  <si>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</si>
  <si>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</si>
  <si>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</si>
  <si>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</si>
  <si>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</si>
  <si>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</si>
  <si>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</si>
  <si>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</si>
  <si>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</si>
  <si>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</si>
  <si>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</si>
  <si>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</si>
  <si>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</si>
  <si>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</si>
  <si>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</si>
  <si>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</si>
  <si>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</si>
  <si>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</si>
  <si>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</si>
  <si>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</si>
  <si>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</si>
  <si>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</si>
  <si>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</si>
  <si>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</si>
  <si>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</si>
  <si>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</si>
  <si>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</si>
  <si>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</si>
  <si>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</si>
  <si>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</si>
  <si>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</si>
  <si>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</si>
  <si>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</si>
  <si>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</si>
  <si>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</si>
  <si>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</si>
  <si>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</si>
  <si>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</si>
  <si>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</si>
  <si>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</si>
  <si>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</si>
  <si>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</si>
  <si>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</si>
  <si>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</si>
  <si>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</si>
  <si>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</si>
  <si>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</si>
  <si>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</si>
  <si>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</si>
  <si>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</si>
  <si>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</si>
  <si>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</si>
  <si>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</si>
  <si>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</si>
  <si>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</si>
  <si>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</si>
  <si>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</si>
  <si>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</si>
  <si>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</si>
  <si>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</si>
  <si>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</si>
  <si>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</si>
  <si>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</si>
  <si>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</si>
  <si>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</si>
  <si>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</si>
  <si>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</si>
  <si>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</si>
  <si>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</si>
  <si>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</si>
  <si>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</si>
  <si>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</si>
  <si>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</si>
  <si>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</si>
  <si>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</si>
  <si>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</si>
  <si>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</si>
  <si>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</si>
  <si>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</si>
  <si>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</si>
  <si>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</si>
  <si>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</si>
  <si>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</si>
  <si>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</si>
  <si>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</si>
  <si>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</si>
  <si>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</si>
  <si>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</si>
  <si>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</si>
  <si>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</si>
  <si>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</si>
  <si>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</si>
  <si>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</si>
  <si>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</si>
  <si>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</si>
  <si>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</si>
  <si>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</si>
  <si>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</si>
  <si>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</si>
  <si>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</si>
  <si>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</si>
  <si>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</si>
  <si>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</si>
  <si>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</si>
  <si>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</si>
  <si>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</si>
  <si>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</si>
  <si>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</si>
  <si>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</si>
  <si>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</si>
  <si>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</si>
  <si>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</si>
  <si>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</si>
  <si>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</si>
  <si>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</si>
  <si>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</si>
  <si>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</si>
  <si>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</si>
  <si>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</si>
  <si>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</si>
  <si>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</si>
  <si>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</si>
  <si>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</si>
  <si>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</si>
  <si>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</si>
  <si>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</si>
  <si>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</si>
  <si>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</si>
  <si>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</si>
  <si>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</si>
  <si>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</si>
  <si>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</si>
  <si>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</si>
  <si>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</si>
  <si>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</si>
  <si>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</si>
  <si>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</si>
  <si>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</si>
  <si>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</si>
  <si>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</si>
  <si>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</si>
  <si>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</si>
  <si>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</si>
  <si>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</si>
  <si>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</si>
  <si>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</si>
  <si>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</si>
  <si>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</si>
  <si>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</si>
  <si>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</si>
  <si>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</si>
  <si>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</si>
  <si>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</si>
  <si>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</si>
  <si>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</si>
  <si>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</si>
  <si>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</si>
  <si>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</si>
  <si>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</si>
  <si>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</si>
  <si>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</si>
  <si>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</si>
  <si>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</si>
  <si>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</si>
  <si>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</si>
  <si>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</si>
  <si>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</si>
  <si>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</si>
  <si>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</si>
  <si>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</si>
  <si>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</si>
  <si>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</si>
  <si>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</si>
  <si>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</si>
  <si>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</si>
  <si>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</si>
  <si>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</si>
  <si>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</si>
  <si>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</si>
  <si>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</si>
  <si>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</si>
  <si>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</si>
  <si>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</si>
  <si>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</si>
  <si>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</si>
  <si>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</si>
  <si>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</si>
  <si>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</si>
  <si>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</si>
  <si>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</si>
  <si>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</si>
  <si>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</si>
  <si>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</si>
  <si>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</si>
  <si>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</si>
  <si>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</si>
  <si>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</si>
  <si>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</si>
  <si>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</si>
  <si>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</si>
  <si>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</si>
  <si>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</si>
  <si>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</si>
  <si>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</si>
  <si>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</si>
  <si>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</si>
  <si>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</si>
  <si>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</si>
  <si>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</si>
  <si>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</si>
  <si>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</si>
  <si>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</si>
  <si>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</si>
  <si>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</si>
  <si>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</si>
  <si>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</si>
  <si>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</si>
  <si>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</si>
  <si>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</si>
  <si>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</si>
  <si>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</si>
  <si>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</si>
  <si>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</si>
  <si>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</si>
  <si>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</si>
  <si>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</si>
  <si>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</si>
  <si>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</si>
  <si>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</si>
  <si>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</si>
  <si>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</si>
  <si>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</si>
  <si>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</si>
  <si>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</si>
  <si>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</si>
  <si>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</si>
  <si>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</si>
  <si>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</si>
  <si>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</si>
  <si>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</si>
  <si>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</si>
  <si>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</si>
  <si>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</si>
  <si>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</si>
  <si>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</si>
  <si>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</si>
  <si>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</si>
  <si>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</si>
  <si>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</si>
  <si>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</si>
  <si>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</si>
  <si>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</si>
  <si>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</si>
  <si>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</si>
  <si>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</si>
  <si>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</si>
  <si>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</si>
  <si>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</si>
  <si>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</si>
  <si>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</si>
  <si>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</si>
  <si>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</si>
  <si>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</si>
  <si>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</si>
  <si>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</si>
  <si>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</si>
  <si>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</si>
  <si>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</si>
  <si>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</si>
  <si>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</si>
  <si>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</si>
  <si>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</si>
  <si>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</si>
  <si>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</si>
  <si>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</si>
  <si>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</si>
  <si>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</si>
  <si>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</si>
  <si>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</si>
  <si>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</si>
  <si>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</si>
  <si>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</si>
  <si>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</si>
  <si>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</si>
  <si>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</si>
  <si>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</si>
  <si>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</si>
  <si>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</si>
  <si>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</si>
  <si>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</si>
  <si>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</si>
  <si>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</si>
  <si>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</si>
  <si>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</si>
  <si>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</si>
  <si>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</si>
  <si>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</si>
  <si>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</si>
  <si>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</si>
  <si>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</si>
  <si>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</si>
  <si>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</si>
  <si>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</si>
  <si>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</si>
  <si>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</si>
  <si>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</si>
  <si>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</si>
  <si>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</si>
  <si>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</si>
  <si>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</si>
  <si>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</si>
  <si>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</si>
  <si>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</si>
  <si>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</si>
  <si>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</si>
  <si>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</si>
  <si>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</si>
  <si>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</si>
  <si>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</si>
  <si>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</si>
  <si>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</si>
  <si>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</si>
  <si>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</si>
  <si>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</si>
  <si>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</si>
  <si>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</si>
  <si>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</si>
  <si>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</si>
  <si>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</si>
  <si>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</si>
  <si>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</si>
  <si>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</si>
  <si>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</si>
  <si>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</si>
  <si>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</si>
  <si>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</si>
  <si>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</si>
  <si>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</si>
  <si>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</si>
  <si>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</si>
  <si>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</si>
  <si>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</si>
  <si>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</si>
  <si>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</si>
  <si>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</si>
  <si>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</si>
  <si>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</si>
  <si>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</si>
  <si>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</si>
  <si>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</si>
  <si>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</si>
  <si>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</si>
  <si>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</si>
  <si>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</si>
  <si>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</si>
  <si>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</si>
  <si>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</si>
  <si>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</si>
  <si>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</si>
  <si>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</si>
  <si>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</si>
  <si>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</si>
  <si>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</si>
  <si>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</si>
  <si>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</si>
  <si>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</si>
  <si>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</si>
  <si>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</si>
  <si>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</si>
  <si>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</si>
  <si>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</si>
  <si>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</si>
  <si>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</si>
  <si>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</si>
  <si>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</si>
  <si>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</si>
  <si>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</si>
  <si>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</si>
  <si>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</si>
  <si>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</si>
  <si>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</si>
  <si>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</si>
  <si>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</si>
  <si>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</si>
  <si>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</si>
  <si>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</si>
  <si>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</si>
  <si>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</si>
  <si>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</si>
  <si>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</si>
  <si>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</si>
  <si>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</si>
  <si>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</si>
  <si>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</si>
  <si>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</si>
  <si>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</si>
  <si>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</si>
  <si>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</si>
  <si>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</si>
  <si>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</si>
  <si>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</si>
  <si>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</si>
  <si>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</si>
  <si>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</si>
  <si>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</si>
  <si>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</si>
  <si>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</si>
  <si>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</si>
  <si>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</si>
  <si>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</si>
  <si>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</si>
  <si>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</si>
  <si>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</si>
  <si>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</si>
  <si>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</si>
  <si>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</si>
  <si>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</si>
  <si>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</si>
  <si>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</si>
  <si>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</si>
  <si>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</si>
  <si>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</si>
  <si>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</si>
  <si>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</si>
  <si>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</si>
  <si>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</si>
  <si>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</si>
  <si>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</si>
  <si>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</si>
  <si>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</si>
  <si>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</si>
  <si>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</si>
  <si>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</si>
  <si>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</si>
  <si>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</si>
  <si>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</si>
  <si>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</si>
  <si>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</si>
  <si>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</si>
  <si>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</si>
  <si>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</si>
  <si>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</si>
  <si>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</si>
  <si>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</si>
  <si>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</si>
  <si>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</si>
  <si>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</si>
  <si>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</si>
  <si>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</si>
  <si>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</si>
  <si>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</si>
  <si>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</si>
  <si>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</si>
  <si>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</si>
  <si>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</si>
  <si>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</si>
  <si>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</si>
  <si>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</si>
  <si>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</si>
  <si>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</si>
  <si>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</si>
  <si>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</si>
  <si>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</si>
  <si>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</si>
  <si>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</si>
  <si>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</si>
  <si>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</si>
  <si>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</si>
  <si>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</si>
  <si>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</si>
  <si>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</si>
  <si>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</si>
  <si>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</si>
  <si>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</si>
  <si>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</si>
  <si>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</si>
  <si>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</si>
  <si>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</si>
  <si>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</si>
  <si>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</si>
  <si>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</si>
  <si>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</si>
  <si>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</si>
  <si>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</si>
  <si>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</si>
  <si>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</si>
  <si>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</si>
  <si>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</si>
  <si>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</si>
  <si>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</si>
  <si>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</si>
  <si>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</si>
  <si>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</si>
  <si>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</si>
  <si>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</si>
  <si>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</si>
  <si>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</si>
  <si>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</si>
  <si>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</si>
  <si>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</si>
  <si>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</si>
  <si>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</si>
  <si>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</si>
  <si>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</si>
  <si>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</si>
  <si>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</si>
  <si>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</si>
  <si>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</si>
  <si>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</si>
  <si>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</si>
  <si>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</si>
  <si>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</si>
  <si>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</si>
  <si>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</si>
  <si>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</si>
  <si>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</si>
  <si>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</si>
  <si>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</si>
  <si>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</si>
  <si>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</si>
  <si>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</si>
  <si>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</si>
  <si>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</si>
  <si>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</si>
  <si>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</si>
  <si>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</si>
  <si>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</si>
  <si>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</si>
  <si>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</si>
  <si>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</si>
  <si>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</si>
  <si>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</si>
  <si>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</si>
  <si>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</si>
  <si>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</si>
  <si>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</si>
  <si>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</si>
  <si>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</si>
  <si>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</si>
  <si>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</si>
  <si>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</si>
  <si>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</si>
  <si>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</si>
  <si>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</si>
  <si>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</si>
  <si>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</si>
  <si>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</si>
  <si>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</si>
  <si>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</si>
  <si>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</si>
  <si>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</si>
  <si>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</si>
  <si>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</si>
  <si>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</si>
  <si>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</si>
  <si>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</si>
  <si>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</si>
  <si>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</si>
  <si>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</si>
  <si>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</si>
  <si>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</si>
  <si>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</si>
  <si>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</si>
  <si>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</si>
  <si>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</si>
  <si>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</si>
  <si>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</si>
  <si>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</si>
  <si>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</si>
  <si>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</si>
  <si>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</si>
  <si>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</si>
  <si>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</si>
  <si>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</si>
  <si>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</si>
  <si>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</si>
  <si>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</si>
  <si>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</si>
  <si>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</si>
  <si>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</si>
  <si>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</si>
  <si>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</si>
  <si>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</si>
  <si>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</si>
  <si>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</si>
  <si>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</si>
  <si>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</si>
  <si>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</si>
  <si>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</si>
  <si>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</si>
  <si>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</si>
  <si>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</si>
  <si>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</si>
  <si>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</si>
  <si>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</si>
  <si>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</si>
  <si>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</si>
  <si>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</si>
  <si>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</si>
  <si>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</si>
  <si>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</si>
  <si>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</si>
  <si>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</si>
  <si>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</si>
  <si>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</si>
  <si>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</si>
  <si>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</si>
  <si>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</si>
  <si>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</si>
  <si>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</si>
  <si>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</si>
  <si>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</si>
  <si>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</si>
  <si>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</si>
  <si>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</si>
  <si>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</si>
  <si>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</si>
  <si>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</si>
  <si>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</si>
  <si>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</si>
  <si>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</si>
  <si>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</si>
  <si>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</si>
  <si>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</si>
  <si>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</si>
  <si>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</si>
  <si>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</si>
  <si>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</si>
  <si>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</si>
  <si>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</si>
  <si>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</si>
  <si>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</si>
  <si>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</si>
  <si>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</si>
  <si>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</si>
  <si>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</si>
  <si>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</si>
  <si>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</si>
  <si>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</si>
  <si>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</si>
  <si>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</si>
  <si>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</si>
  <si>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</si>
  <si>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</si>
  <si>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</si>
  <si>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</si>
  <si>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</si>
  <si>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</si>
  <si>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</si>
  <si>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</si>
  <si>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</si>
  <si>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</si>
  <si>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</si>
  <si>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</si>
  <si>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</si>
  <si>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</si>
  <si>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</si>
  <si>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</si>
  <si>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</si>
  <si>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</si>
  <si>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</si>
  <si>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</si>
  <si>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</si>
  <si>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</si>
  <si>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</si>
  <si>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</si>
  <si>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</si>
  <si>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</si>
  <si>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</si>
  <si>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</si>
  <si>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</si>
  <si>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</si>
  <si>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</si>
  <si>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</si>
  <si>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</si>
  <si>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</si>
  <si>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</si>
  <si>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</si>
  <si>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</si>
  <si>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</si>
  <si>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</si>
  <si>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</si>
  <si>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</si>
  <si>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</si>
  <si>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</si>
  <si>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</si>
  <si>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</si>
  <si>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</si>
  <si>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</si>
  <si>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</si>
  <si>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</si>
  <si>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</si>
  <si>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</si>
  <si>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</si>
  <si>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</si>
  <si>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</si>
  <si>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</si>
  <si>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</si>
  <si>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</si>
  <si>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</si>
  <si>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</si>
  <si>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</si>
  <si>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</si>
  <si>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</si>
  <si>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</si>
  <si>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</si>
  <si>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</si>
  <si>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</si>
  <si>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</si>
  <si>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</si>
  <si>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</si>
  <si>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</si>
  <si>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</si>
  <si>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</si>
  <si>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</si>
  <si>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</si>
  <si>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</si>
  <si>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</si>
  <si>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</si>
  <si>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</si>
  <si>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</si>
  <si>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</si>
  <si>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</si>
  <si>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</si>
  <si>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</si>
  <si>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</si>
  <si>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</si>
  <si>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</si>
  <si>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</si>
  <si>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</si>
  <si>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</si>
  <si>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</si>
  <si>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</si>
  <si>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</si>
  <si>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</si>
  <si>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</si>
  <si>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</si>
  <si>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</si>
  <si>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</si>
  <si>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</si>
  <si>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</si>
  <si>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</si>
  <si>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</si>
  <si>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</si>
  <si>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</si>
  <si>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</si>
  <si>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</si>
  <si>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</si>
  <si>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</si>
  <si>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</si>
  <si>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</si>
  <si>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</si>
  <si>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</si>
  <si>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</si>
  <si>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</si>
  <si>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</si>
  <si>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</si>
  <si>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</si>
  <si>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</si>
  <si>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</si>
  <si>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</si>
  <si>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</si>
  <si>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</si>
  <si>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</si>
  <si>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</si>
  <si>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</si>
  <si>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</si>
  <si>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</si>
  <si>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</si>
  <si>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</si>
  <si>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</si>
  <si>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</si>
  <si>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</si>
  <si>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</si>
  <si>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</si>
  <si>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</si>
  <si>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</si>
  <si>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</si>
  <si>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</si>
  <si>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</si>
  <si>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</si>
  <si>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</si>
  <si>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</si>
  <si>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</si>
  <si>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</si>
  <si>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</si>
  <si>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</si>
  <si>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</si>
  <si>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</si>
  <si>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</si>
  <si>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</si>
  <si>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</si>
  <si>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</si>
  <si>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</si>
  <si>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</si>
  <si>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</si>
  <si>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</si>
  <si>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</si>
  <si>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</si>
  <si>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</si>
  <si>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</si>
  <si>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</si>
  <si>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</si>
  <si>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</si>
  <si>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</si>
  <si>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</si>
  <si>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</si>
  <si>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</si>
  <si>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</si>
  <si>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</si>
  <si>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</si>
  <si>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</si>
  <si>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</si>
  <si>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</si>
  <si>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</si>
  <si>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</si>
  <si>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</si>
  <si>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</si>
  <si>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</si>
  <si>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</si>
  <si>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</si>
  <si>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</si>
  <si>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</si>
  <si>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</si>
  <si>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</si>
  <si>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</si>
  <si>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</si>
  <si>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</si>
  <si>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</si>
  <si>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</si>
  <si>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</si>
  <si>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</si>
  <si>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</si>
  <si>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</si>
  <si>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</si>
  <si>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</si>
  <si>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</si>
  <si>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</si>
  <si>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</si>
  <si>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</si>
  <si>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</si>
  <si>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</si>
  <si>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</si>
  <si>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</si>
  <si>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</si>
  <si>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</si>
  <si>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</si>
  <si>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</si>
  <si>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</si>
  <si>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</si>
  <si>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</si>
  <si>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</si>
  <si>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</si>
  <si>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</si>
  <si>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</si>
  <si>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</si>
  <si>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</si>
  <si>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</si>
  <si>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</si>
  <si>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</si>
  <si>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</si>
  <si>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</si>
  <si>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</si>
  <si>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</si>
  <si>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</si>
  <si>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</si>
  <si>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</si>
  <si>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</si>
  <si>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</si>
  <si>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</si>
  <si>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</si>
  <si>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</si>
  <si>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</si>
  <si>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</si>
  <si>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</si>
  <si>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</si>
  <si>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</si>
  <si>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</si>
  <si>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</si>
  <si>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</si>
  <si>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</si>
  <si>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</si>
  <si>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</si>
  <si>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</si>
  <si>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</si>
  <si>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</si>
  <si>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</si>
  <si>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</si>
  <si>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</si>
  <si>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</si>
  <si>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</si>
  <si>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</si>
  <si>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</si>
  <si>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</si>
  <si>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</si>
  <si>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</si>
  <si>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</si>
  <si>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</si>
  <si>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</si>
  <si>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</si>
  <si>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</si>
  <si>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</si>
  <si>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</si>
  <si>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</si>
  <si>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</si>
  <si>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</si>
  <si>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</si>
  <si>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</si>
  <si>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</si>
  <si>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</si>
  <si>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</si>
  <si>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</si>
  <si>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</si>
  <si>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</si>
  <si>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</si>
  <si>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</si>
  <si>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</si>
  <si>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</si>
  <si>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</si>
  <si>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</si>
  <si>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</si>
  <si>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</si>
  <si>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</si>
  <si>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</si>
  <si>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</si>
  <si>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</si>
  <si>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</si>
  <si>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</si>
  <si>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</si>
  <si>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</si>
  <si>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</si>
  <si>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</si>
  <si>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</si>
  <si>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</si>
  <si>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</si>
  <si>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</si>
  <si>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</si>
  <si>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</si>
  <si>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</si>
  <si>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</si>
  <si>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</si>
  <si>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</si>
  <si>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</si>
  <si>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</si>
  <si>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</si>
  <si>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</si>
  <si>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</si>
  <si>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</si>
  <si>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</si>
  <si>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</si>
  <si>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</si>
  <si>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</si>
  <si>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</si>
  <si>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</si>
  <si>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</si>
  <si>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</si>
  <si>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</si>
  <si>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</si>
  <si>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</si>
  <si>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</si>
  <si>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</si>
  <si>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</si>
  <si>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</si>
  <si>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</si>
  <si>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</si>
  <si>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</si>
  <si>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</si>
  <si>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</si>
  <si>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</si>
  <si>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</si>
  <si>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</si>
  <si>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</si>
  <si>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</si>
  <si>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</si>
  <si>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</si>
  <si>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</si>
  <si>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</si>
  <si>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</si>
  <si>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</si>
  <si>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</si>
  <si>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</si>
  <si>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</si>
  <si>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</si>
  <si>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</si>
  <si>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</si>
  <si>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</si>
  <si>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</si>
  <si>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</si>
  <si>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</si>
  <si>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</si>
  <si>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</si>
  <si>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</si>
  <si>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</si>
  <si>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</si>
  <si>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</si>
  <si>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</si>
  <si>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</si>
  <si>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</si>
  <si>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</si>
  <si>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</si>
  <si>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</si>
  <si>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</si>
  <si>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</si>
  <si>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</si>
  <si>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</si>
  <si>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</si>
  <si>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</si>
  <si>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</si>
  <si>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</si>
  <si>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</si>
  <si>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</si>
  <si>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</si>
  <si>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</si>
  <si>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</si>
  <si>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</si>
  <si>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</si>
  <si>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</si>
  <si>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</si>
  <si>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</si>
  <si>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</si>
  <si>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</si>
  <si>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</si>
  <si>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</si>
  <si>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</si>
  <si>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</si>
  <si>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</si>
  <si>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</si>
  <si>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</si>
  <si>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</si>
  <si>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</si>
  <si>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</si>
  <si>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</si>
  <si>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</si>
  <si>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</si>
  <si>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</si>
  <si>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</si>
  <si>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</si>
  <si>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</si>
  <si>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</si>
  <si>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</si>
  <si>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</si>
  <si>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</si>
  <si>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</si>
  <si>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</si>
  <si>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</si>
  <si>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</si>
  <si>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</si>
  <si>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</si>
  <si>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</si>
  <si>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</si>
  <si>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</si>
  <si>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</si>
  <si>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</si>
  <si>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</si>
  <si>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</si>
  <si>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</si>
  <si>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</si>
  <si>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</si>
  <si>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</si>
  <si>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</si>
  <si>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</si>
  <si>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</si>
  <si>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</si>
  <si>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</si>
  <si>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</si>
  <si>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</si>
  <si>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</si>
  <si>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</si>
  <si>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</si>
  <si>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</si>
  <si>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</si>
  <si>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</si>
  <si>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</si>
  <si>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</si>
  <si>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</si>
  <si>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</si>
  <si>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</si>
  <si>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</si>
  <si>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</si>
  <si>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</si>
  <si>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</si>
  <si>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</si>
  <si>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</si>
  <si>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</si>
  <si>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</si>
  <si>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</si>
  <si>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</si>
  <si>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</si>
  <si>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</si>
  <si>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</si>
  <si>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</si>
  <si>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</si>
  <si>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</si>
  <si>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</si>
  <si>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</si>
  <si>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</si>
  <si>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</si>
  <si>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</si>
  <si>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</si>
  <si>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</si>
  <si>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</si>
  <si>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</si>
  <si>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</si>
  <si>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</si>
  <si>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</si>
  <si>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</si>
  <si>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</si>
  <si>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</si>
  <si>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</si>
  <si>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</si>
  <si>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</si>
  <si>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</si>
  <si>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</si>
  <si>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</si>
  <si>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</si>
  <si>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</si>
  <si>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</si>
  <si>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</si>
  <si>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</si>
  <si>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</si>
  <si>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</si>
  <si>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</si>
  <si>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</si>
  <si>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</si>
  <si>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</si>
  <si>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</si>
  <si>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</si>
  <si>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</si>
  <si>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</si>
  <si>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</si>
  <si>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</si>
  <si>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</si>
  <si>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</si>
  <si>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</si>
  <si>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</si>
  <si>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</si>
  <si>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</si>
  <si>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</si>
  <si>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</si>
  <si>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</si>
  <si>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</si>
  <si>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</si>
  <si>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</si>
  <si>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</si>
  <si>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</si>
  <si>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</si>
  <si>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</si>
  <si>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</si>
  <si>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</si>
  <si>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</si>
  <si>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</si>
  <si>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</si>
  <si>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</si>
  <si>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</si>
  <si>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</si>
  <si>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</si>
  <si>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</si>
  <si>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</si>
  <si>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</si>
  <si>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</si>
  <si>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</si>
  <si>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</si>
  <si>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</si>
  <si>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</si>
  <si>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</si>
  <si>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</si>
  <si>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</si>
  <si>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</si>
  <si>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</si>
  <si>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</si>
  <si>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</si>
  <si>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</si>
  <si>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</si>
  <si>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</si>
  <si>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</si>
  <si>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</si>
  <si>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</si>
  <si>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</si>
  <si>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</si>
  <si>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</si>
  <si>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</si>
  <si>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</si>
  <si>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</si>
  <si>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</si>
  <si>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</si>
  <si>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</si>
  <si>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</si>
  <si>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</si>
  <si>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</si>
  <si>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</si>
  <si>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</si>
  <si>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</si>
  <si>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</si>
  <si>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</si>
  <si>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</si>
  <si>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</si>
  <si>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</si>
  <si>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</si>
  <si>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</si>
  <si>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</si>
  <si>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</si>
  <si>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</si>
  <si>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</si>
  <si>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</si>
  <si>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</si>
  <si>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</si>
  <si>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</si>
  <si>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</si>
  <si>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</si>
  <si>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</si>
  <si>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</si>
  <si>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</si>
  <si>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</si>
  <si>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</si>
  <si>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</si>
  <si>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</si>
  <si>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</si>
  <si>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</si>
  <si>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</si>
  <si>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</si>
  <si>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</si>
  <si>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</si>
  <si>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</si>
  <si>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</si>
  <si>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</si>
  <si>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</si>
  <si>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</si>
  <si>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</si>
  <si>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</si>
  <si>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</si>
  <si>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</si>
  <si>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</si>
  <si>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</si>
  <si>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</si>
  <si>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</si>
  <si>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</si>
  <si>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</si>
  <si>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</si>
  <si>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</si>
  <si>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</si>
  <si>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</si>
  <si>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</si>
  <si>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</si>
  <si>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</si>
  <si>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</si>
  <si>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</si>
  <si>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</si>
  <si>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</si>
  <si>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</si>
  <si>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</si>
  <si>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</si>
  <si>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</si>
  <si>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</si>
  <si>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</si>
  <si>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</si>
  <si>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</si>
  <si>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</si>
  <si>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</si>
  <si>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</si>
  <si>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</si>
  <si>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</si>
  <si>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</si>
  <si>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</si>
  <si>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</si>
  <si>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</si>
  <si>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</si>
  <si>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</si>
  <si>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</si>
  <si>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</si>
  <si>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</si>
  <si>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</si>
  <si>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</si>
  <si>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</si>
  <si>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</si>
  <si>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</si>
  <si>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</si>
  <si>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</si>
  <si>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</si>
  <si>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</si>
  <si>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</si>
  <si>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</si>
  <si>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</si>
  <si>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</si>
  <si>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</si>
  <si>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</si>
  <si>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</si>
  <si>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</si>
  <si>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</si>
  <si>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</si>
  <si>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</si>
  <si>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</si>
  <si>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</si>
  <si>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</si>
  <si>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</si>
  <si>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</si>
  <si>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</si>
  <si>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</si>
  <si>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</si>
  <si>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</si>
  <si>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</si>
  <si>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</si>
  <si>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</si>
  <si>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</si>
  <si>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</si>
  <si>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</si>
  <si>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</si>
  <si>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</si>
  <si>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</si>
  <si>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</si>
  <si>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</si>
  <si>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</si>
  <si>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</si>
  <si>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</si>
  <si>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</si>
  <si>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</si>
  <si>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</si>
  <si>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</si>
  <si>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</si>
  <si>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</si>
  <si>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</si>
  <si>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</si>
  <si>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</si>
  <si>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</si>
  <si>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</si>
  <si>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</si>
  <si>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</si>
  <si>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</si>
  <si>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</si>
  <si>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</si>
  <si>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</si>
  <si>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</si>
  <si>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</si>
  <si>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</si>
  <si>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</si>
  <si>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</si>
  <si>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</si>
  <si>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</si>
  <si>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</si>
  <si>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</si>
  <si>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</si>
  <si>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</si>
  <si>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</si>
  <si>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</si>
  <si>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</si>
  <si>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</si>
  <si>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</si>
  <si>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</si>
  <si>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</si>
  <si>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</si>
  <si>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</si>
  <si>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</si>
  <si>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</si>
  <si>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</si>
  <si>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</si>
  <si>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</si>
  <si>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</si>
  <si>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</si>
  <si>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</si>
  <si>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</si>
  <si>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</si>
  <si>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</si>
  <si>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</si>
  <si>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</si>
  <si>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</si>
  <si>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</si>
  <si>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</si>
  <si>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</si>
  <si>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</si>
  <si>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</si>
  <si>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</si>
  <si>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</si>
  <si>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</si>
  <si>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</si>
  <si>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</si>
  <si>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</si>
  <si>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</si>
  <si>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</si>
  <si>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</si>
  <si>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</si>
  <si>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</si>
  <si>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</si>
  <si>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</si>
  <si>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</si>
  <si>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</si>
  <si>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</si>
  <si>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</si>
  <si>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</si>
  <si>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</si>
  <si>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</si>
  <si>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</si>
  <si>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</si>
  <si>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</si>
  <si>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</si>
  <si>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</si>
  <si>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</si>
  <si>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</si>
  <si>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</si>
  <si>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</si>
  <si>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</si>
  <si>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</si>
  <si>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</si>
  <si>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</si>
  <si>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</si>
  <si>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</si>
  <si>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</si>
  <si>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</si>
  <si>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</si>
  <si>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</si>
  <si>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</si>
  <si>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</si>
  <si>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</si>
  <si>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</si>
  <si>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</si>
  <si>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</si>
  <si>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</si>
  <si>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</si>
  <si>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</si>
  <si>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</si>
  <si>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</si>
  <si>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</si>
  <si>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</si>
  <si>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</si>
  <si>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</si>
  <si>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</si>
  <si>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</si>
  <si>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</si>
  <si>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</si>
  <si>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</si>
  <si>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</si>
  <si>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</si>
  <si>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</si>
  <si>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</si>
  <si>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</si>
  <si>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</si>
  <si>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</si>
  <si>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</si>
  <si>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</si>
  <si>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</si>
  <si>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</si>
  <si>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</si>
  <si>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</si>
  <si>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</si>
  <si>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</si>
  <si>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</si>
  <si>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</si>
  <si>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</si>
  <si>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</si>
  <si>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</si>
  <si>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</si>
  <si>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</si>
  <si>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</si>
  <si>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</si>
  <si>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</si>
  <si>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</si>
  <si>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</si>
  <si>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</si>
  <si>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</si>
  <si>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</si>
  <si>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</si>
  <si>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</si>
  <si>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</si>
  <si>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</si>
  <si>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</si>
  <si>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</si>
  <si>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</si>
  <si>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</si>
  <si>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</si>
  <si>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</si>
  <si>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</t>
  </si>
  <si>
    <t>Median</t>
  </si>
  <si>
    <t>Minimum</t>
  </si>
  <si>
    <t>Maximum</t>
  </si>
  <si>
    <t>Variance</t>
  </si>
  <si>
    <t>Standard Deviation</t>
  </si>
  <si>
    <t>Successful Outcome Data</t>
  </si>
  <si>
    <t>Failed Outcome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</si>
</sst>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3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7" borderId="7" xfId="13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13" fillId="7" borderId="7" xfId="13"/>
    <xf numFmtId="0" fontId="13" fillId="7" borderId="7" xfId="13" applyAlignment="1">
      <alignment horizontal="center" vertical="center"/>
    </xf>
    <xf numFmtId="0" fontId="16" fillId="0" borderId="0" xfId="0" applyFont="1"/>
    <xf numFmtId="0" fontId="6" fillId="2" borderId="0" xfId="6" applyAlignment="1">
      <alignment horizontal="center" vertical="center"/>
    </xf>
    <xf numFmtId="0" fontId="7" fillId="3" borderId="0" xfId="7" applyAlignment="1">
      <alignment horizontal="center" vertical="center"/>
    </xf>
    <xf numFmtId="17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CrowdfundingBook23423.xlsx]Pivot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Outcome</a:t>
            </a:r>
            <a:r>
              <a:rPr lang="en-US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A93-A08E-8B2197908388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A93-A08E-8B2197908388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E-4A93-A08E-8B2197908388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E-4A93-A08E-8B219790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906895"/>
        <c:axId val="894910735"/>
      </c:barChart>
      <c:catAx>
        <c:axId val="89490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10735"/>
        <c:crosses val="autoZero"/>
        <c:auto val="1"/>
        <c:lblAlgn val="ctr"/>
        <c:lblOffset val="100"/>
        <c:noMultiLvlLbl val="0"/>
      </c:catAx>
      <c:valAx>
        <c:axId val="8949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CrowdfundingBook23423.xlsx]Pivot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Outcome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7-49D1-9DEE-8DAC013DDB87}"/>
            </c:ext>
          </c:extLst>
        </c:ser>
        <c:ser>
          <c:idx val="1"/>
          <c:order val="1"/>
          <c:tx>
            <c:strRef>
              <c:f>'Pivot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7-49D1-9DEE-8DAC013DDB87}"/>
            </c:ext>
          </c:extLst>
        </c:ser>
        <c:ser>
          <c:idx val="2"/>
          <c:order val="2"/>
          <c:tx>
            <c:strRef>
              <c:f>'Pivot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D7-49D1-9DEE-8DAC013DDB87}"/>
            </c:ext>
          </c:extLst>
        </c:ser>
        <c:ser>
          <c:idx val="3"/>
          <c:order val="3"/>
          <c:tx>
            <c:strRef>
              <c:f>'Pivot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D7-49D1-9DEE-8DAC013D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505919"/>
        <c:axId val="1149504959"/>
      </c:barChart>
      <c:catAx>
        <c:axId val="114950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Sub-Categroy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4959"/>
        <c:crosses val="autoZero"/>
        <c:auto val="1"/>
        <c:lblAlgn val="ctr"/>
        <c:lblOffset val="100"/>
        <c:noMultiLvlLbl val="0"/>
      </c:catAx>
      <c:valAx>
        <c:axId val="114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CrowdfundingBook23423.xlsx]Pivot by 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0-4595-B53C-BF99123DD56A}"/>
            </c:ext>
          </c:extLst>
        </c:ser>
        <c:ser>
          <c:idx val="1"/>
          <c:order val="1"/>
          <c:tx>
            <c:strRef>
              <c:f>'Pivot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0-4595-B53C-BF99123DD56A}"/>
            </c:ext>
          </c:extLst>
        </c:ser>
        <c:ser>
          <c:idx val="2"/>
          <c:order val="2"/>
          <c:tx>
            <c:strRef>
              <c:f>'Pivot by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D0-4595-B53C-BF99123DD56A}"/>
            </c:ext>
          </c:extLst>
        </c:ser>
        <c:ser>
          <c:idx val="3"/>
          <c:order val="3"/>
          <c:tx>
            <c:strRef>
              <c:f>'Pivot by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D0-4595-B53C-BF99123D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500639"/>
        <c:axId val="1149503039"/>
      </c:lineChart>
      <c:catAx>
        <c:axId val="11495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3039"/>
        <c:crosses val="autoZero"/>
        <c:auto val="1"/>
        <c:lblAlgn val="ctr"/>
        <c:lblOffset val="100"/>
        <c:noMultiLvlLbl val="0"/>
      </c:catAx>
      <c:valAx>
        <c:axId val="11495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770-8EA9-1A2457885D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D-4770-8EA9-1A2457885D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D-4770-8EA9-1A245788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86351"/>
        <c:axId val="1152685871"/>
      </c:lineChart>
      <c:catAx>
        <c:axId val="11526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5871"/>
        <c:crosses val="autoZero"/>
        <c:auto val="1"/>
        <c:lblAlgn val="ctr"/>
        <c:lblOffset val="100"/>
        <c:noMultiLvlLbl val="0"/>
      </c:catAx>
      <c:valAx>
        <c:axId val="1152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292417</xdr:colOff>
      <xdr:row>2</xdr:row>
      <xdr:rowOff>7620</xdr:rowOff>
    </xdr:from>
    <xdr:to>
      <xdr:col>17</xdr:col>
      <xdr:colOff>100965</xdr:colOff>
      <xdr:row>18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FFB26-C395-2E09-04BE-0E22AAC1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187641</xdr:colOff>
      <xdr:row>0</xdr:row>
      <xdr:rowOff>19051</xdr:rowOff>
    </xdr:from>
    <xdr:to>
      <xdr:col>18</xdr:col>
      <xdr:colOff>342900</xdr:colOff>
      <xdr:row>25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85B07-F305-FC0E-68C7-9A213F1DA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212406</xdr:colOff>
      <xdr:row>0</xdr:row>
      <xdr:rowOff>121920</xdr:rowOff>
    </xdr:from>
    <xdr:to>
      <xdr:col>15</xdr:col>
      <xdr:colOff>247649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8022A-77E3-B150-4DA6-DB7A5F13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16191</xdr:colOff>
      <xdr:row>13</xdr:row>
      <xdr:rowOff>83820</xdr:rowOff>
    </xdr:from>
    <xdr:to>
      <xdr:col>7</xdr:col>
      <xdr:colOff>1304924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30F3-9E6A-E6F5-F042-F8E1D8E24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Bond" refreshedDate="45101.852775231484" createdVersion="8" refreshedVersion="8" minRefreshableVersion="3" recordCount="1000" xr:uid="{F12AD158-3CAC-4913-AC0C-86A12C972E3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CA"/>
        <s v="CH"/>
        <s v="GB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theater"/>
        <s v="food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plays"/>
        <s v="food truck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Bond" refreshedDate="45101.873390972221" createdVersion="8" refreshedVersion="8" minRefreshableVersion="3" recordCount="1000" xr:uid="{1669CD6E-CD37-4710-BE67-93ECE93B4F9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theater"/>
        <s v="food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3-05-01T05:00:00"/>
        <d v="2015-11-28T06:00:00"/>
        <d v="2012-02-12T06:00:00"/>
        <d v="2017-05-21T05:00:00"/>
        <d v="2018-12-16T06:00:00"/>
        <d v="2015-06-12T05:00:00"/>
        <d v="2011-11-19T06:00:00"/>
        <d v="2011-10-19T05:00:00"/>
        <d v="2010-07-01T05:00:00"/>
        <d v="2018-01-03T06:00:00"/>
        <d v="2015-12-07T06:00:00"/>
        <d v="2019-07-22T05:00:00"/>
        <d v="2012-05-05T05:00:00"/>
        <d v="2014-09-19T05:00:00"/>
        <d v="2010-03-25T05:00:00"/>
        <d v="2013-08-16T05:00:00"/>
        <d v="2013-08-01T05:00:00"/>
        <d v="2014-07-08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2-02-29T06:00:00"/>
        <d v="2018-10-21T05:00:00"/>
        <d v="2018-04-04T05:00:00"/>
        <d v="2010-06-28T05:00:00"/>
        <d v="2019-04-16T05:00:00"/>
        <d v="2017-08-30T05:00:00"/>
        <d v="2015-05-20T05:00:00"/>
        <d v="2013-07-30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00"/>
    <s v="Valdez Ltd"/>
    <s v="Team-oriented clear-thinking matrix"/>
    <n v="100"/>
    <n v="0"/>
    <x v="0"/>
    <n v="0"/>
    <x v="0"/>
    <s v="USD"/>
    <n v="1367384400"/>
    <n v="1369803600"/>
    <b v="0"/>
    <b v="1"/>
    <s v="theater/plays"/>
    <n v="0"/>
    <s v="No Backers"/>
    <x v="0"/>
    <x v="0"/>
  </r>
  <r>
    <n v="0"/>
    <s v="Baldwin, Riley and Jackson"/>
    <s v="Pre-emptive tertiary standardization"/>
    <n v="100"/>
    <n v="0"/>
    <x v="0"/>
    <n v="0"/>
    <x v="1"/>
    <s v="CAD"/>
    <n v="1448690400"/>
    <n v="1450159200"/>
    <b v="0"/>
    <b v="0"/>
    <s v="food/food trucks"/>
    <n v="0"/>
    <s v="No Backers"/>
    <x v="1"/>
    <x v="1"/>
  </r>
  <r>
    <n v="921"/>
    <s v="Stevenson PLC"/>
    <s v="Profound directional knowledge user"/>
    <n v="160400"/>
    <n v="1210"/>
    <x v="0"/>
    <n v="38"/>
    <x v="0"/>
    <s v="USD"/>
    <n v="1329026400"/>
    <n v="1330236000"/>
    <b v="0"/>
    <b v="0"/>
    <s v="technology/web"/>
    <n v="7.5436408977556111E-3"/>
    <n v="31.842105263157894"/>
    <x v="2"/>
    <x v="2"/>
  </r>
  <r>
    <n v="496"/>
    <s v="Morales Group"/>
    <s v="Optimized bi-directional extranet"/>
    <n v="183800"/>
    <n v="1667"/>
    <x v="0"/>
    <n v="54"/>
    <x v="0"/>
    <s v="USD"/>
    <n v="1495342800"/>
    <n v="1496811600"/>
    <b v="0"/>
    <b v="0"/>
    <s v="film &amp; video/animation"/>
    <n v="9.0696409140369975E-3"/>
    <n v="30.87037037037037"/>
    <x v="3"/>
    <x v="3"/>
  </r>
  <r>
    <n v="150"/>
    <s v="Brown, Palmer and Pace"/>
    <s v="Networked stable workforce"/>
    <n v="100"/>
    <n v="1"/>
    <x v="0"/>
    <n v="1"/>
    <x v="0"/>
    <s v="USD"/>
    <n v="1544940000"/>
    <n v="1545026400"/>
    <b v="0"/>
    <b v="0"/>
    <s v="music/rock"/>
    <n v="0.01"/>
    <n v="1"/>
    <x v="4"/>
    <x v="4"/>
  </r>
  <r>
    <n v="800"/>
    <s v="Wallace LLC"/>
    <s v="Centralized regional function"/>
    <n v="100"/>
    <n v="1"/>
    <x v="0"/>
    <n v="1"/>
    <x v="2"/>
    <s v="CHF"/>
    <n v="1434085200"/>
    <n v="1434430800"/>
    <b v="0"/>
    <b v="0"/>
    <s v="music/rock"/>
    <n v="0.01"/>
    <n v="1"/>
    <x v="4"/>
    <x v="4"/>
  </r>
  <r>
    <n v="850"/>
    <s v="Hood, Perez and Meadows"/>
    <s v="Cross-group upward-trending hierarchy"/>
    <n v="100"/>
    <n v="1"/>
    <x v="0"/>
    <n v="1"/>
    <x v="0"/>
    <s v="USD"/>
    <n v="1321682400"/>
    <n v="1322978400"/>
    <b v="1"/>
    <b v="0"/>
    <s v="music/rock"/>
    <n v="0.01"/>
    <n v="1"/>
    <x v="4"/>
    <x v="4"/>
  </r>
  <r>
    <n v="100"/>
    <s v="Tucker, Fox and Green"/>
    <s v="Upgradable fault-tolerant approach"/>
    <n v="100"/>
    <n v="1"/>
    <x v="0"/>
    <n v="1"/>
    <x v="0"/>
    <s v="USD"/>
    <n v="1319000400"/>
    <n v="1320555600"/>
    <b v="0"/>
    <b v="0"/>
    <s v="theater/plays"/>
    <n v="0.01"/>
    <n v="1"/>
    <x v="0"/>
    <x v="0"/>
  </r>
  <r>
    <n v="750"/>
    <s v="Ramos and Sons"/>
    <s v="Extended responsive Internet solution"/>
    <n v="100"/>
    <n v="1"/>
    <x v="0"/>
    <n v="1"/>
    <x v="3"/>
    <s v="GBP"/>
    <n v="1277960400"/>
    <n v="1280120400"/>
    <b v="0"/>
    <b v="0"/>
    <s v="music/electric music"/>
    <n v="0.01"/>
    <n v="1"/>
    <x v="4"/>
    <x v="5"/>
  </r>
  <r>
    <n v="830"/>
    <s v="Johnson, Turner and Carroll"/>
    <s v="Persevering zero administration knowledge user"/>
    <n v="121600"/>
    <n v="1424"/>
    <x v="0"/>
    <n v="22"/>
    <x v="0"/>
    <s v="USD"/>
    <n v="1514959200"/>
    <n v="1520056800"/>
    <b v="0"/>
    <b v="0"/>
    <s v="theater/plays"/>
    <n v="1.1710526315789473E-2"/>
    <n v="64.727272727272734"/>
    <x v="0"/>
    <x v="0"/>
  </r>
  <r>
    <n v="271"/>
    <s v="Foley-Cox"/>
    <s v="Progressive zero administration leverage"/>
    <n v="153700"/>
    <n v="1953"/>
    <x v="1"/>
    <n v="61"/>
    <x v="0"/>
    <s v="USD"/>
    <n v="1449468000"/>
    <n v="1452146400"/>
    <b v="0"/>
    <b v="0"/>
    <s v="photography/photography books"/>
    <n v="1.2706571242680547E-2"/>
    <n v="32.016393442622949"/>
    <x v="5"/>
    <x v="6"/>
  </r>
  <r>
    <n v="936"/>
    <s v="Brown Ltd"/>
    <s v="Enhanced composite contingency"/>
    <n v="103200"/>
    <n v="1690"/>
    <x v="0"/>
    <n v="21"/>
    <x v="0"/>
    <s v="USD"/>
    <n v="1563771600"/>
    <n v="1564030800"/>
    <b v="1"/>
    <b v="0"/>
    <s v="theater/plays"/>
    <n v="1.6375968992248063E-2"/>
    <n v="80.476190476190482"/>
    <x v="0"/>
    <x v="0"/>
  </r>
  <r>
    <n v="903"/>
    <s v="Parker-Morris"/>
    <s v="Assimilated next generation instruction set"/>
    <n v="41000"/>
    <n v="709"/>
    <x v="1"/>
    <n v="14"/>
    <x v="0"/>
    <s v="USD"/>
    <n v="1336194000"/>
    <n v="1337490000"/>
    <b v="0"/>
    <b v="1"/>
    <s v="publishing/nonfiction"/>
    <n v="1.729268292682927E-2"/>
    <n v="50.642857142857146"/>
    <x v="6"/>
    <x v="7"/>
  </r>
  <r>
    <n v="900"/>
    <s v="Powers, Smith and Deleon"/>
    <s v="Enhanced uniform service-desk"/>
    <n v="100"/>
    <n v="2"/>
    <x v="0"/>
    <n v="1"/>
    <x v="0"/>
    <s v="USD"/>
    <n v="1411102800"/>
    <n v="1411189200"/>
    <b v="0"/>
    <b v="1"/>
    <s v="technology/web"/>
    <n v="0.02"/>
    <n v="2"/>
    <x v="2"/>
    <x v="2"/>
  </r>
  <r>
    <n v="200"/>
    <s v="Becker, Rice and White"/>
    <s v="Reduced dedicated capability"/>
    <n v="100"/>
    <n v="2"/>
    <x v="0"/>
    <n v="1"/>
    <x v="1"/>
    <s v="CAD"/>
    <n v="1269493200"/>
    <n v="1270443600"/>
    <b v="0"/>
    <b v="0"/>
    <s v="theater/plays"/>
    <n v="0.02"/>
    <n v="2"/>
    <x v="0"/>
    <x v="0"/>
  </r>
  <r>
    <n v="400"/>
    <s v="Bell PLC"/>
    <s v="Ergonomic eco-centric open architecture"/>
    <n v="100"/>
    <n v="2"/>
    <x v="0"/>
    <n v="1"/>
    <x v="0"/>
    <s v="USD"/>
    <n v="1376629200"/>
    <n v="1378530000"/>
    <b v="0"/>
    <b v="1"/>
    <s v="photography/photography books"/>
    <n v="0.02"/>
    <n v="2"/>
    <x v="5"/>
    <x v="6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x v="8"/>
  </r>
  <r>
    <n v="650"/>
    <s v="Wilson, Wilson and Mathis"/>
    <s v="Optional asymmetric success"/>
    <n v="100"/>
    <n v="2"/>
    <x v="0"/>
    <n v="1"/>
    <x v="0"/>
    <s v="USD"/>
    <n v="1404795600"/>
    <n v="1407128400"/>
    <b v="0"/>
    <b v="0"/>
    <s v="music/jazz"/>
    <n v="0.02"/>
    <n v="2"/>
    <x v="4"/>
    <x v="9"/>
  </r>
  <r>
    <n v="738"/>
    <s v="Garcia Group"/>
    <s v="Extended zero administration software"/>
    <n v="74700"/>
    <n v="1557"/>
    <x v="0"/>
    <n v="15"/>
    <x v="0"/>
    <s v="USD"/>
    <n v="1416117600"/>
    <n v="1418018400"/>
    <b v="0"/>
    <b v="1"/>
    <s v="theater/plays"/>
    <n v="2.0843373493975904E-2"/>
    <n v="103.8"/>
    <x v="0"/>
    <x v="0"/>
  </r>
  <r>
    <n v="542"/>
    <s v="Harrison-Bridges"/>
    <s v="Profit-focused exuding moderator"/>
    <n v="77000"/>
    <n v="1930"/>
    <x v="0"/>
    <n v="49"/>
    <x v="3"/>
    <s v="GBP"/>
    <n v="1453442400"/>
    <n v="1456034400"/>
    <b v="0"/>
    <b v="0"/>
    <s v="music/indie rock"/>
    <n v="2.5064935064935064E-2"/>
    <n v="39.387755102040813"/>
    <x v="4"/>
    <x v="10"/>
  </r>
  <r>
    <n v="170"/>
    <s v="Summers, Gallegos and Stein"/>
    <s v="Mandatory mobile product"/>
    <n v="188100"/>
    <n v="5528"/>
    <x v="0"/>
    <n v="67"/>
    <x v="0"/>
    <s v="USD"/>
    <n v="1501736400"/>
    <n v="1502341200"/>
    <b v="0"/>
    <b v="0"/>
    <s v="music/indie rock"/>
    <n v="2.9388623072833599E-2"/>
    <n v="82.507462686567166"/>
    <x v="4"/>
    <x v="10"/>
  </r>
  <r>
    <n v="700"/>
    <s v="Cole, Petty and Cameron"/>
    <s v="Realigned zero administration paradigm"/>
    <n v="100"/>
    <n v="3"/>
    <x v="0"/>
    <n v="1"/>
    <x v="0"/>
    <s v="USD"/>
    <n v="1264399200"/>
    <n v="1265695200"/>
    <b v="0"/>
    <b v="0"/>
    <s v="technology/wearables"/>
    <n v="0.03"/>
    <n v="3"/>
    <x v="2"/>
    <x v="11"/>
  </r>
  <r>
    <n v="250"/>
    <s v="Robbins and Sons"/>
    <s v="Future-proofed directional synergy"/>
    <n v="100"/>
    <n v="3"/>
    <x v="0"/>
    <n v="1"/>
    <x v="0"/>
    <s v="USD"/>
    <n v="1264399200"/>
    <n v="1267423200"/>
    <b v="0"/>
    <b v="0"/>
    <s v="music/rock"/>
    <n v="0.03"/>
    <n v="3"/>
    <x v="4"/>
    <x v="4"/>
  </r>
  <r>
    <n v="622"/>
    <s v="Smith-Smith"/>
    <s v="Total leadingedge neural-net"/>
    <n v="189000"/>
    <n v="5916"/>
    <x v="0"/>
    <n v="64"/>
    <x v="0"/>
    <s v="USD"/>
    <n v="1523768400"/>
    <n v="1526014800"/>
    <b v="0"/>
    <b v="0"/>
    <s v="music/indie rock"/>
    <n v="3.1301587301587303E-2"/>
    <n v="92.4375"/>
    <x v="4"/>
    <x v="1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1"/>
    <x v="1"/>
  </r>
  <r>
    <n v="136"/>
    <s v="Briggs PLC"/>
    <s v="Distributed context-sensitive flexibility"/>
    <n v="82800"/>
    <n v="2721"/>
    <x v="2"/>
    <n v="58"/>
    <x v="0"/>
    <s v="USD"/>
    <n v="1402117200"/>
    <n v="1403154000"/>
    <b v="0"/>
    <b v="1"/>
    <s v="film &amp; video/drama"/>
    <n v="3.2862318840579711E-2"/>
    <n v="46.913793103448278"/>
    <x v="3"/>
    <x v="12"/>
  </r>
  <r>
    <n v="204"/>
    <s v="Daniel-Luna"/>
    <s v="Mandatory multimedia leverage"/>
    <n v="75000"/>
    <n v="2529"/>
    <x v="0"/>
    <n v="40"/>
    <x v="0"/>
    <s v="USD"/>
    <n v="1301806800"/>
    <n v="1302670800"/>
    <b v="0"/>
    <b v="0"/>
    <s v="music/jazz"/>
    <n v="3.372E-2"/>
    <n v="63.225000000000001"/>
    <x v="4"/>
    <x v="9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x v="13"/>
  </r>
  <r>
    <n v="215"/>
    <s v="Vargas, Banks and Palmer"/>
    <s v="Extended 24/7 implementation"/>
    <n v="156800"/>
    <n v="6024"/>
    <x v="0"/>
    <n v="143"/>
    <x v="0"/>
    <s v="USD"/>
    <n v="1550037600"/>
    <n v="1550210400"/>
    <b v="0"/>
    <b v="0"/>
    <s v="theater/plays"/>
    <n v="3.8418367346938778E-2"/>
    <n v="42.125874125874127"/>
    <x v="0"/>
    <x v="0"/>
  </r>
  <r>
    <n v="550"/>
    <s v="Morrison-Henderson"/>
    <s v="De-engineered disintermediate encoding"/>
    <n v="100"/>
    <n v="4"/>
    <x v="2"/>
    <n v="1"/>
    <x v="2"/>
    <s v="CHF"/>
    <n v="1330495200"/>
    <n v="1332306000"/>
    <b v="0"/>
    <b v="0"/>
    <s v="music/indie rock"/>
    <n v="0.04"/>
    <n v="4"/>
    <x v="4"/>
    <x v="10"/>
  </r>
  <r>
    <n v="450"/>
    <s v="Delgado-Hatfield"/>
    <s v="Up-sized composite success"/>
    <n v="100"/>
    <n v="4"/>
    <x v="0"/>
    <n v="1"/>
    <x v="1"/>
    <s v="CAD"/>
    <n v="1540098000"/>
    <n v="1542088800"/>
    <b v="0"/>
    <b v="0"/>
    <s v="film &amp; video/animation"/>
    <n v="0.04"/>
    <n v="4"/>
    <x v="3"/>
    <x v="3"/>
  </r>
  <r>
    <n v="721"/>
    <s v="Dominguez-Owens"/>
    <s v="Open-architected systematic intranet"/>
    <n v="123600"/>
    <n v="5429"/>
    <x v="2"/>
    <n v="60"/>
    <x v="0"/>
    <s v="USD"/>
    <n v="1522818000"/>
    <n v="1523336400"/>
    <b v="0"/>
    <b v="0"/>
    <s v="music/rock"/>
    <n v="4.3923948220064728E-2"/>
    <n v="90.483333333333334"/>
    <x v="4"/>
    <x v="4"/>
  </r>
  <r>
    <n v="959"/>
    <s v="Black-Graham"/>
    <s v="Operative hybrid utilization"/>
    <n v="145000"/>
    <n v="6631"/>
    <x v="0"/>
    <n v="130"/>
    <x v="0"/>
    <s v="USD"/>
    <n v="1277701200"/>
    <n v="1280120400"/>
    <b v="0"/>
    <b v="0"/>
    <s v="publishing/translations"/>
    <n v="4.5731034482758622E-2"/>
    <n v="51.007692307692309"/>
    <x v="6"/>
    <x v="14"/>
  </r>
  <r>
    <n v="950"/>
    <s v="Williams, Orozco and Gomez"/>
    <s v="Persistent content-based methodology"/>
    <n v="100"/>
    <n v="5"/>
    <x v="0"/>
    <n v="1"/>
    <x v="0"/>
    <s v="USD"/>
    <n v="1555390800"/>
    <n v="1555822800"/>
    <b v="0"/>
    <b v="1"/>
    <s v="theater/plays"/>
    <n v="0.05"/>
    <n v="5"/>
    <x v="0"/>
    <x v="0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x v="7"/>
  </r>
  <r>
    <n v="350"/>
    <s v="Shannon Ltd"/>
    <s v="Pre-emptive neutral capacity"/>
    <n v="100"/>
    <n v="5"/>
    <x v="0"/>
    <n v="1"/>
    <x v="0"/>
    <s v="USD"/>
    <n v="1432098000"/>
    <n v="1433653200"/>
    <b v="0"/>
    <b v="1"/>
    <s v="music/jazz"/>
    <n v="0.05"/>
    <n v="5"/>
    <x v="4"/>
    <x v="9"/>
  </r>
  <r>
    <n v="600"/>
    <s v="Brown-George"/>
    <s v="Cross-platform tertiary array"/>
    <n v="100"/>
    <n v="5"/>
    <x v="0"/>
    <n v="1"/>
    <x v="3"/>
    <s v="GBP"/>
    <n v="1375160400"/>
    <n v="1376197200"/>
    <b v="0"/>
    <b v="0"/>
    <s v="food/food trucks"/>
    <n v="0.05"/>
    <n v="5"/>
    <x v="1"/>
    <x v="1"/>
  </r>
  <r>
    <n v="895"/>
    <s v="Adams-Rollins"/>
    <s v="Integrated demand-driven info-mediaries"/>
    <n v="159800"/>
    <n v="11108"/>
    <x v="0"/>
    <n v="107"/>
    <x v="0"/>
    <s v="USD"/>
    <n v="1517637600"/>
    <n v="1518415200"/>
    <b v="0"/>
    <b v="0"/>
    <s v="theater/plays"/>
    <n v="6.9511889862327911E-2"/>
    <n v="103.81308411214954"/>
    <x v="0"/>
    <x v="0"/>
  </r>
  <r>
    <n v="518"/>
    <s v="Ramirez Group"/>
    <s v="Open-architected uniform instruction set"/>
    <n v="8800"/>
    <n v="622"/>
    <x v="0"/>
    <n v="10"/>
    <x v="0"/>
    <s v="USD"/>
    <n v="1519365600"/>
    <n v="1519538400"/>
    <b v="0"/>
    <b v="1"/>
    <s v="film &amp; video/animation"/>
    <n v="7.0681818181818179E-2"/>
    <n v="62.2"/>
    <x v="3"/>
    <x v="3"/>
  </r>
  <r>
    <n v="594"/>
    <s v="Mcbride PLC"/>
    <s v="Upgradable leadingedge Local Area Network"/>
    <n v="157300"/>
    <n v="11167"/>
    <x v="0"/>
    <n v="157"/>
    <x v="0"/>
    <s v="USD"/>
    <n v="1467003600"/>
    <n v="1467262800"/>
    <b v="0"/>
    <b v="1"/>
    <s v="theater/plays"/>
    <n v="7.0991735537190084E-2"/>
    <n v="71.127388535031841"/>
    <x v="0"/>
    <x v="0"/>
  </r>
  <r>
    <n v="391"/>
    <s v="Miller-Patel"/>
    <s v="Mandatory uniform strategy"/>
    <n v="60400"/>
    <n v="4393"/>
    <x v="0"/>
    <n v="151"/>
    <x v="0"/>
    <s v="USD"/>
    <n v="1389679200"/>
    <n v="1389852000"/>
    <b v="0"/>
    <b v="0"/>
    <s v="publishing/nonfiction"/>
    <n v="7.27317880794702E-2"/>
    <n v="29.09271523178808"/>
    <x v="6"/>
    <x v="7"/>
  </r>
  <r>
    <n v="306"/>
    <s v="Rush, Reed and Hall"/>
    <s v="Enterprise-wide 3rdgeneration knowledge user"/>
    <n v="6500"/>
    <n v="514"/>
    <x v="0"/>
    <n v="7"/>
    <x v="0"/>
    <s v="USD"/>
    <n v="1500008400"/>
    <n v="1500267600"/>
    <b v="0"/>
    <b v="1"/>
    <s v="theater/plays"/>
    <n v="7.9076923076923072E-2"/>
    <n v="73.428571428571431"/>
    <x v="0"/>
    <x v="0"/>
  </r>
  <r>
    <n v="657"/>
    <s v="Russo, Kim and Mccoy"/>
    <s v="Balanced optimal hardware"/>
    <n v="10000"/>
    <n v="824"/>
    <x v="0"/>
    <n v="14"/>
    <x v="0"/>
    <s v="USD"/>
    <n v="1514354400"/>
    <n v="1515736800"/>
    <b v="0"/>
    <b v="0"/>
    <s v="film &amp; video/science fiction"/>
    <n v="8.2400000000000001E-2"/>
    <n v="58.857142857142854"/>
    <x v="3"/>
    <x v="15"/>
  </r>
  <r>
    <n v="220"/>
    <s v="Owens-Le"/>
    <s v="Focused composite approach"/>
    <n v="7900"/>
    <n v="667"/>
    <x v="0"/>
    <n v="17"/>
    <x v="0"/>
    <s v="USD"/>
    <n v="1309496400"/>
    <n v="1311051600"/>
    <b v="1"/>
    <b v="0"/>
    <s v="theater/plays"/>
    <n v="8.4430379746835441E-2"/>
    <n v="39.235294117647058"/>
    <x v="0"/>
    <x v="0"/>
  </r>
  <r>
    <n v="198"/>
    <s v="Palmer Inc"/>
    <s v="Universal multi-state capability"/>
    <n v="63200"/>
    <n v="6041"/>
    <x v="0"/>
    <n v="168"/>
    <x v="0"/>
    <s v="USD"/>
    <n v="1281070800"/>
    <n v="1283576400"/>
    <b v="0"/>
    <b v="0"/>
    <s v="music/electric music"/>
    <n v="9.5585443037974685E-2"/>
    <n v="35.958333333333336"/>
    <x v="4"/>
    <x v="5"/>
  </r>
  <r>
    <n v="320"/>
    <s v="Sandoval-Powell"/>
    <s v="Phased holistic implementation"/>
    <n v="84400"/>
    <n v="8092"/>
    <x v="0"/>
    <n v="80"/>
    <x v="0"/>
    <s v="USD"/>
    <n v="1305003600"/>
    <n v="1305781200"/>
    <b v="0"/>
    <b v="0"/>
    <s v="publishing/fiction"/>
    <n v="9.5876777251184833E-2"/>
    <n v="101.15"/>
    <x v="6"/>
    <x v="16"/>
  </r>
  <r>
    <n v="292"/>
    <s v="Ho-Harris"/>
    <s v="Versatile cohesive encoding"/>
    <n v="7300"/>
    <n v="717"/>
    <x v="0"/>
    <n v="10"/>
    <x v="0"/>
    <s v="USD"/>
    <n v="1331874000"/>
    <n v="1333429200"/>
    <b v="0"/>
    <b v="0"/>
    <s v="food/food trucks"/>
    <n v="9.8219178082191785E-2"/>
    <n v="71.7"/>
    <x v="1"/>
    <x v="1"/>
  </r>
  <r>
    <n v="946"/>
    <s v="Hall, Holmes and Walker"/>
    <s v="Public-key bandwidth-monitored intranet"/>
    <n v="153700"/>
    <n v="15238"/>
    <x v="0"/>
    <n v="181"/>
    <x v="0"/>
    <s v="USD"/>
    <n v="1308200400"/>
    <n v="1308373200"/>
    <b v="0"/>
    <b v="0"/>
    <s v="theater/plays"/>
    <n v="9.9141184124918666E-2"/>
    <n v="84.187845303867405"/>
    <x v="0"/>
    <x v="0"/>
  </r>
  <r>
    <n v="377"/>
    <s v="Klein, Stark and Livingston"/>
    <s v="Phased methodical initiative"/>
    <n v="49700"/>
    <n v="5098"/>
    <x v="0"/>
    <n v="127"/>
    <x v="0"/>
    <s v="USD"/>
    <n v="1571720400"/>
    <n v="1572933600"/>
    <b v="0"/>
    <b v="0"/>
    <s v="theater/plays"/>
    <n v="0.10257545271629778"/>
    <n v="40.14173228346457"/>
    <x v="0"/>
    <x v="0"/>
  </r>
  <r>
    <n v="775"/>
    <s v="Murphy LLC"/>
    <s v="Customer-focused non-volatile framework"/>
    <n v="9400"/>
    <n v="968"/>
    <x v="0"/>
    <n v="10"/>
    <x v="0"/>
    <s v="USD"/>
    <n v="1415253600"/>
    <n v="1416117600"/>
    <b v="0"/>
    <b v="0"/>
    <s v="music/rock"/>
    <n v="0.10297872340425532"/>
    <n v="96.8"/>
    <x v="4"/>
    <x v="4"/>
  </r>
  <r>
    <n v="171"/>
    <s v="Blair Group"/>
    <s v="Public-key 3rdgeneration budgetary management"/>
    <n v="4900"/>
    <n v="521"/>
    <x v="0"/>
    <n v="5"/>
    <x v="0"/>
    <s v="USD"/>
    <n v="1395291600"/>
    <n v="1397192400"/>
    <b v="0"/>
    <b v="0"/>
    <s v="publishing/translations"/>
    <n v="0.1063265306122449"/>
    <n v="104.2"/>
    <x v="6"/>
    <x v="14"/>
  </r>
  <r>
    <n v="423"/>
    <s v="Jones-Riddle"/>
    <s v="Self-enabling real-time definition"/>
    <n v="147800"/>
    <n v="15723"/>
    <x v="0"/>
    <n v="162"/>
    <x v="0"/>
    <s v="USD"/>
    <n v="1316667600"/>
    <n v="1316840400"/>
    <b v="0"/>
    <b v="1"/>
    <s v="food/food trucks"/>
    <n v="0.10638024357239513"/>
    <n v="97.055555555555557"/>
    <x v="1"/>
    <x v="1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x v="4"/>
  </r>
  <r>
    <n v="415"/>
    <s v="Anderson-Pham"/>
    <s v="Intuitive needs-based monitoring"/>
    <n v="113500"/>
    <n v="12552"/>
    <x v="0"/>
    <n v="418"/>
    <x v="0"/>
    <s v="USD"/>
    <n v="1326434400"/>
    <n v="1327903200"/>
    <b v="0"/>
    <b v="0"/>
    <s v="theater/plays"/>
    <n v="0.11059030837004405"/>
    <n v="30.028708133971293"/>
    <x v="0"/>
    <x v="0"/>
  </r>
  <r>
    <n v="529"/>
    <s v="Gallegos Inc"/>
    <s v="Seamless logistical encryption"/>
    <n v="5100"/>
    <n v="574"/>
    <x v="0"/>
    <n v="9"/>
    <x v="0"/>
    <s v="USD"/>
    <n v="1399698000"/>
    <n v="1402117200"/>
    <b v="0"/>
    <b v="0"/>
    <s v="games/video games"/>
    <n v="0.11254901960784314"/>
    <n v="63.777777777777779"/>
    <x v="7"/>
    <x v="17"/>
  </r>
  <r>
    <n v="388"/>
    <s v="Cruz Ltd"/>
    <s v="Exclusive dynamic adapter"/>
    <n v="114800"/>
    <n v="12938"/>
    <x v="2"/>
    <n v="145"/>
    <x v="2"/>
    <s v="CHF"/>
    <n v="1325656800"/>
    <n v="1325829600"/>
    <b v="0"/>
    <b v="0"/>
    <s v="music/indie rock"/>
    <n v="0.11270034843205574"/>
    <n v="89.227586206896547"/>
    <x v="4"/>
    <x v="10"/>
  </r>
  <r>
    <n v="638"/>
    <s v="Weaver Ltd"/>
    <s v="Monitored 24/7 approach"/>
    <n v="81600"/>
    <n v="9318"/>
    <x v="0"/>
    <n v="94"/>
    <x v="0"/>
    <s v="USD"/>
    <n v="1280206800"/>
    <n v="1281243600"/>
    <b v="0"/>
    <b v="1"/>
    <s v="theater/plays"/>
    <n v="0.11419117647058824"/>
    <n v="99.127659574468083"/>
    <x v="0"/>
    <x v="0"/>
  </r>
  <r>
    <n v="358"/>
    <s v="Diaz-Garcia"/>
    <s v="Profit-focused 3rdgeneration circuit"/>
    <n v="9700"/>
    <n v="1146"/>
    <x v="0"/>
    <n v="23"/>
    <x v="1"/>
    <s v="CAD"/>
    <n v="1533877200"/>
    <n v="1534136400"/>
    <b v="1"/>
    <b v="0"/>
    <s v="photography/photography books"/>
    <n v="0.11814432989690722"/>
    <n v="49.826086956521742"/>
    <x v="5"/>
    <x v="6"/>
  </r>
  <r>
    <n v="63"/>
    <s v="Baker, Morgan and Brown"/>
    <s v="Assimilated didactic open system"/>
    <n v="4700"/>
    <n v="557"/>
    <x v="0"/>
    <n v="5"/>
    <x v="0"/>
    <s v="USD"/>
    <n v="1493355600"/>
    <n v="1493874000"/>
    <b v="0"/>
    <b v="0"/>
    <s v="theater/plays"/>
    <n v="0.11851063829787234"/>
    <n v="111.4"/>
    <x v="0"/>
    <x v="0"/>
  </r>
  <r>
    <n v="904"/>
    <s v="Rodriguez, Johnson and Jackson"/>
    <s v="Digitized foreground array"/>
    <n v="6500"/>
    <n v="795"/>
    <x v="0"/>
    <n v="16"/>
    <x v="0"/>
    <s v="USD"/>
    <n v="1349326800"/>
    <n v="1349672400"/>
    <b v="0"/>
    <b v="0"/>
    <s v="publishing/radio &amp; podcasts"/>
    <n v="0.12230769230769231"/>
    <n v="49.6875"/>
    <x v="6"/>
    <x v="18"/>
  </r>
  <r>
    <n v="562"/>
    <s v="Blair Inc"/>
    <s v="Configurable bandwidth-monitored throughput"/>
    <n v="9900"/>
    <n v="1269"/>
    <x v="0"/>
    <n v="26"/>
    <x v="2"/>
    <s v="CHF"/>
    <n v="1552366800"/>
    <n v="1552539600"/>
    <b v="0"/>
    <b v="0"/>
    <s v="music/rock"/>
    <n v="0.12818181818181817"/>
    <n v="48.807692307692307"/>
    <x v="4"/>
    <x v="4"/>
  </r>
  <r>
    <n v="592"/>
    <s v="Brown Inc"/>
    <s v="Object-based bandwidth-monitored concept"/>
    <n v="156800"/>
    <n v="20243"/>
    <x v="0"/>
    <n v="253"/>
    <x v="0"/>
    <s v="USD"/>
    <n v="1401426000"/>
    <n v="1402203600"/>
    <b v="0"/>
    <b v="0"/>
    <s v="theater/plays"/>
    <n v="0.12910076530612244"/>
    <n v="80.011857707509876"/>
    <x v="0"/>
    <x v="0"/>
  </r>
  <r>
    <n v="743"/>
    <s v="Clark-Conrad"/>
    <s v="Exclusive bandwidth-monitored orchestration"/>
    <n v="3900"/>
    <n v="504"/>
    <x v="0"/>
    <n v="17"/>
    <x v="0"/>
    <s v="USD"/>
    <n v="1445403600"/>
    <n v="1445922000"/>
    <b v="0"/>
    <b v="1"/>
    <s v="theater/plays"/>
    <n v="0.12923076923076923"/>
    <n v="29.647058823529413"/>
    <x v="0"/>
    <x v="0"/>
  </r>
  <r>
    <n v="941"/>
    <s v="Luna-Horne"/>
    <s v="Profound exuding pricing structure"/>
    <n v="43000"/>
    <n v="5615"/>
    <x v="0"/>
    <n v="78"/>
    <x v="0"/>
    <s v="USD"/>
    <n v="1294552800"/>
    <n v="1297576800"/>
    <b v="1"/>
    <b v="0"/>
    <s v="theater/plays"/>
    <n v="0.1305813953488372"/>
    <n v="71.987179487179489"/>
    <x v="0"/>
    <x v="0"/>
  </r>
  <r>
    <n v="374"/>
    <s v="Marshall Inc"/>
    <s v="Open-source multi-tasking data-warehouse"/>
    <n v="167400"/>
    <n v="22073"/>
    <x v="0"/>
    <n v="441"/>
    <x v="0"/>
    <s v="USD"/>
    <n v="1547186400"/>
    <n v="1547618400"/>
    <b v="0"/>
    <b v="1"/>
    <s v="film &amp; video/documentary"/>
    <n v="0.13185782556750297"/>
    <n v="50.05215419501134"/>
    <x v="3"/>
    <x v="13"/>
  </r>
  <r>
    <n v="486"/>
    <s v="Davis, Cox and Fox"/>
    <s v="Compatible exuding Graphical User Interface"/>
    <n v="5200"/>
    <n v="702"/>
    <x v="0"/>
    <n v="21"/>
    <x v="3"/>
    <s v="GBP"/>
    <n v="1520575200"/>
    <n v="1521867600"/>
    <b v="0"/>
    <b v="1"/>
    <s v="publishing/translations"/>
    <n v="0.13500000000000001"/>
    <n v="33.428571428571431"/>
    <x v="6"/>
    <x v="14"/>
  </r>
  <r>
    <n v="611"/>
    <s v="Brady, Cortez and Rodriguez"/>
    <s v="Multi-lateral maximized core"/>
    <n v="8200"/>
    <n v="1136"/>
    <x v="2"/>
    <n v="15"/>
    <x v="0"/>
    <s v="USD"/>
    <n v="1374728400"/>
    <n v="1375765200"/>
    <b v="0"/>
    <b v="0"/>
    <s v="theater/plays"/>
    <n v="0.13853658536585367"/>
    <n v="75.733333333333334"/>
    <x v="0"/>
    <x v="0"/>
  </r>
  <r>
    <n v="505"/>
    <s v="Jensen-Vargas"/>
    <s v="Ameliorated explicit parallelism"/>
    <n v="89900"/>
    <n v="12497"/>
    <x v="0"/>
    <n v="347"/>
    <x v="0"/>
    <s v="USD"/>
    <n v="1362722400"/>
    <n v="1366347600"/>
    <b v="0"/>
    <b v="1"/>
    <s v="publishing/radio &amp; podcasts"/>
    <n v="0.13901001112347053"/>
    <n v="36.014409221902014"/>
    <x v="6"/>
    <x v="18"/>
  </r>
  <r>
    <n v="378"/>
    <s v="Fleming-Oliver"/>
    <s v="Managed stable function"/>
    <n v="178200"/>
    <n v="24882"/>
    <x v="0"/>
    <n v="355"/>
    <x v="0"/>
    <s v="USD"/>
    <n v="1526878800"/>
    <n v="1530162000"/>
    <b v="0"/>
    <b v="0"/>
    <s v="film &amp; video/documentary"/>
    <n v="0.13962962962962963"/>
    <n v="70.090140845070422"/>
    <x v="3"/>
    <x v="13"/>
  </r>
  <r>
    <n v="795"/>
    <s v="Vasquez Inc"/>
    <s v="Stand-alone asynchronous functionalities"/>
    <n v="7100"/>
    <n v="1022"/>
    <x v="0"/>
    <n v="31"/>
    <x v="0"/>
    <s v="USD"/>
    <n v="1477976400"/>
    <n v="1478235600"/>
    <b v="0"/>
    <b v="0"/>
    <s v="film &amp; video/drama"/>
    <n v="0.14394366197183098"/>
    <n v="32.967741935483872"/>
    <x v="3"/>
    <x v="12"/>
  </r>
  <r>
    <n v="345"/>
    <s v="Taylor, Cisneros and Romero"/>
    <s v="Open-source neutral task-force"/>
    <n v="157600"/>
    <n v="23159"/>
    <x v="0"/>
    <n v="331"/>
    <x v="3"/>
    <s v="GBP"/>
    <n v="1436418000"/>
    <n v="1436504400"/>
    <b v="0"/>
    <b v="0"/>
    <s v="film &amp; video/drama"/>
    <n v="0.14694796954314721"/>
    <n v="69.966767371601208"/>
    <x v="3"/>
    <x v="12"/>
  </r>
  <r>
    <n v="110"/>
    <s v="Castillo-Carey"/>
    <s v="Cross-platform solution-oriented process improvement"/>
    <n v="142400"/>
    <n v="21307"/>
    <x v="0"/>
    <n v="296"/>
    <x v="0"/>
    <s v="USD"/>
    <n v="1536642000"/>
    <n v="1538283600"/>
    <b v="0"/>
    <b v="0"/>
    <s v="food/food trucks"/>
    <n v="0.14962780898876404"/>
    <n v="71.983108108108112"/>
    <x v="1"/>
    <x v="1"/>
  </r>
  <r>
    <n v="534"/>
    <s v="Clark, Mccormick and Mendoza"/>
    <s v="Self-enabling didactic orchestration"/>
    <n v="89100"/>
    <n v="13385"/>
    <x v="0"/>
    <n v="243"/>
    <x v="0"/>
    <s v="USD"/>
    <n v="1534482000"/>
    <n v="1534568400"/>
    <b v="0"/>
    <b v="1"/>
    <s v="film &amp; video/drama"/>
    <n v="0.15022446689113356"/>
    <n v="55.08230452674897"/>
    <x v="3"/>
    <x v="12"/>
  </r>
  <r>
    <n v="318"/>
    <s v="Young, Hart and Ryan"/>
    <s v="Decentralized demand-driven open system"/>
    <n v="5700"/>
    <n v="903"/>
    <x v="0"/>
    <n v="17"/>
    <x v="0"/>
    <s v="USD"/>
    <n v="1392357600"/>
    <n v="1392530400"/>
    <b v="0"/>
    <b v="0"/>
    <s v="music/rock"/>
    <n v="0.15842105263157893"/>
    <n v="53.117647058823529"/>
    <x v="4"/>
    <x v="4"/>
  </r>
  <r>
    <n v="543"/>
    <s v="Johnson, Murphy and Peterson"/>
    <s v="Cross-group high-level moderator"/>
    <n v="84900"/>
    <n v="13864"/>
    <x v="0"/>
    <n v="180"/>
    <x v="0"/>
    <s v="USD"/>
    <n v="1378875600"/>
    <n v="1380171600"/>
    <b v="0"/>
    <b v="0"/>
    <s v="games/video games"/>
    <n v="0.1632979976442874"/>
    <n v="77.022222222222226"/>
    <x v="7"/>
    <x v="17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0"/>
    <x v="0"/>
  </r>
  <r>
    <n v="482"/>
    <s v="Martin, Russell and Baker"/>
    <s v="Focused solution-oriented instruction set"/>
    <n v="4200"/>
    <n v="689"/>
    <x v="0"/>
    <n v="9"/>
    <x v="0"/>
    <s v="USD"/>
    <n v="1330063200"/>
    <n v="1331013600"/>
    <b v="0"/>
    <b v="1"/>
    <s v="publishing/fiction"/>
    <n v="0.16404761904761905"/>
    <n v="76.555555555555557"/>
    <x v="6"/>
    <x v="16"/>
  </r>
  <r>
    <n v="640"/>
    <s v="Richardson, Woodward and Hansen"/>
    <s v="Pre-emptive context-sensitive support"/>
    <n v="119800"/>
    <n v="19769"/>
    <x v="0"/>
    <n v="257"/>
    <x v="0"/>
    <s v="USD"/>
    <n v="1453096800"/>
    <n v="1453356000"/>
    <b v="0"/>
    <b v="0"/>
    <s v="theater/plays"/>
    <n v="0.16501669449081802"/>
    <n v="76.922178988326849"/>
    <x v="0"/>
    <x v="0"/>
  </r>
  <r>
    <n v="434"/>
    <s v="Floyd-Sims"/>
    <s v="Cloned transitional hierarchy"/>
    <n v="5400"/>
    <n v="903"/>
    <x v="2"/>
    <n v="10"/>
    <x v="1"/>
    <s v="CAD"/>
    <n v="1480572000"/>
    <n v="1481781600"/>
    <b v="1"/>
    <b v="0"/>
    <s v="theater/plays"/>
    <n v="0.16722222222222222"/>
    <n v="90.3"/>
    <x v="0"/>
    <x v="0"/>
  </r>
  <r>
    <n v="578"/>
    <s v="Martinez-Johnson"/>
    <s v="Sharable radical toolset"/>
    <n v="96500"/>
    <n v="16168"/>
    <x v="0"/>
    <n v="245"/>
    <x v="0"/>
    <s v="USD"/>
    <n v="1322719200"/>
    <n v="1322978400"/>
    <b v="0"/>
    <b v="0"/>
    <s v="film &amp; video/science fiction"/>
    <n v="0.1675440414507772"/>
    <n v="65.991836734693877"/>
    <x v="3"/>
    <x v="15"/>
  </r>
  <r>
    <n v="146"/>
    <s v="Harris-Golden"/>
    <s v="Optional bandwidth-monitored middleware"/>
    <n v="8800"/>
    <n v="1518"/>
    <x v="2"/>
    <n v="51"/>
    <x v="0"/>
    <s v="USD"/>
    <n v="1320732000"/>
    <n v="1322460000"/>
    <b v="0"/>
    <b v="0"/>
    <s v="theater/plays"/>
    <n v="0.17249999999999999"/>
    <n v="29.764705882352942"/>
    <x v="0"/>
    <x v="0"/>
  </r>
  <r>
    <n v="286"/>
    <s v="Obrien-Aguirre"/>
    <s v="Devolved uniform complexity"/>
    <n v="112100"/>
    <n v="19557"/>
    <x v="2"/>
    <n v="184"/>
    <x v="0"/>
    <s v="USD"/>
    <n v="1479880800"/>
    <n v="1480485600"/>
    <b v="0"/>
    <b v="0"/>
    <s v="theater/plays"/>
    <n v="0.17446030330062445"/>
    <n v="106.28804347826087"/>
    <x v="0"/>
    <x v="0"/>
  </r>
  <r>
    <n v="728"/>
    <s v="Stewart Inc"/>
    <s v="Versatile mission-critical knowledgebase"/>
    <n v="4200"/>
    <n v="735"/>
    <x v="0"/>
    <n v="10"/>
    <x v="0"/>
    <s v="USD"/>
    <n v="1464152400"/>
    <n v="1465102800"/>
    <b v="0"/>
    <b v="0"/>
    <s v="theater/plays"/>
    <n v="0.17499999999999999"/>
    <n v="73.5"/>
    <x v="0"/>
    <x v="0"/>
  </r>
  <r>
    <n v="678"/>
    <s v="Rodriguez-Patterson"/>
    <s v="Inverse static standardization"/>
    <n v="99500"/>
    <n v="17879"/>
    <x v="2"/>
    <n v="215"/>
    <x v="0"/>
    <s v="USD"/>
    <n v="1547877600"/>
    <n v="1548050400"/>
    <b v="0"/>
    <b v="0"/>
    <s v="film &amp; video/drama"/>
    <n v="0.17968844221105529"/>
    <n v="83.158139534883716"/>
    <x v="3"/>
    <x v="12"/>
  </r>
  <r>
    <n v="926"/>
    <s v="Brown-Oliver"/>
    <s v="Synchronized cohesive encoding"/>
    <n v="8700"/>
    <n v="1577"/>
    <x v="0"/>
    <n v="15"/>
    <x v="0"/>
    <s v="USD"/>
    <n v="1463029200"/>
    <n v="1463374800"/>
    <b v="0"/>
    <b v="0"/>
    <s v="food/food trucks"/>
    <n v="0.18126436781609195"/>
    <n v="105.13333333333334"/>
    <x v="1"/>
    <x v="1"/>
  </r>
  <r>
    <n v="123"/>
    <s v="Edwards-Lewis"/>
    <s v="Enhanced scalable concept"/>
    <n v="177700"/>
    <n v="33092"/>
    <x v="0"/>
    <n v="662"/>
    <x v="1"/>
    <s v="CAD"/>
    <n v="1448344800"/>
    <n v="1448604000"/>
    <b v="1"/>
    <b v="0"/>
    <s v="theater/plays"/>
    <n v="0.18622397298818233"/>
    <n v="49.987915407854985"/>
    <x v="0"/>
    <x v="0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x v="4"/>
  </r>
  <r>
    <n v="577"/>
    <s v="Stevens Inc"/>
    <s v="Adaptive 24hour projection"/>
    <n v="8200"/>
    <n v="1546"/>
    <x v="2"/>
    <n v="37"/>
    <x v="0"/>
    <s v="USD"/>
    <n v="1299823200"/>
    <n v="1302066000"/>
    <b v="0"/>
    <b v="0"/>
    <s v="music/jazz"/>
    <n v="0.18853658536585366"/>
    <n v="41.783783783783782"/>
    <x v="4"/>
    <x v="9"/>
  </r>
  <r>
    <n v="367"/>
    <s v="Brooks, Jones and Ingram"/>
    <s v="Triple-buffered explicit methodology"/>
    <n v="9900"/>
    <n v="1870"/>
    <x v="0"/>
    <n v="75"/>
    <x v="0"/>
    <s v="USD"/>
    <n v="1413608400"/>
    <n v="1415685600"/>
    <b v="0"/>
    <b v="1"/>
    <s v="theater/plays"/>
    <n v="0.18888888888888888"/>
    <n v="24.933333333333334"/>
    <x v="0"/>
    <x v="0"/>
  </r>
  <r>
    <n v="956"/>
    <s v="Wood Inc"/>
    <s v="Re-engineered composite focus group"/>
    <n v="187600"/>
    <n v="35698"/>
    <x v="0"/>
    <n v="830"/>
    <x v="0"/>
    <s v="USD"/>
    <n v="1450764000"/>
    <n v="1451109600"/>
    <b v="0"/>
    <b v="0"/>
    <s v="film &amp; video/science fiction"/>
    <n v="0.19028784648187633"/>
    <n v="43.00963855421687"/>
    <x v="3"/>
    <x v="15"/>
  </r>
  <r>
    <n v="317"/>
    <s v="Summers PLC"/>
    <s v="Cross-group coherent hierarchy"/>
    <n v="6600"/>
    <n v="1269"/>
    <x v="0"/>
    <n v="30"/>
    <x v="0"/>
    <s v="USD"/>
    <n v="1494738000"/>
    <n v="1495861200"/>
    <b v="0"/>
    <b v="0"/>
    <s v="theater/plays"/>
    <n v="0.19227272727272726"/>
    <n v="42.3"/>
    <x v="0"/>
    <x v="0"/>
  </r>
  <r>
    <n v="910"/>
    <s v="King-Morris"/>
    <s v="Proactive incremental architecture"/>
    <n v="154500"/>
    <n v="30215"/>
    <x v="2"/>
    <n v="296"/>
    <x v="0"/>
    <s v="USD"/>
    <n v="1421906400"/>
    <n v="1421992800"/>
    <b v="0"/>
    <b v="0"/>
    <s v="theater/plays"/>
    <n v="0.19556634304207121"/>
    <n v="102.07770270270271"/>
    <x v="0"/>
    <x v="0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0"/>
    <x v="0"/>
  </r>
  <r>
    <n v="192"/>
    <s v="Long, Morgan and Mitchell"/>
    <s v="Upgradable 4thgeneration productivity"/>
    <n v="42600"/>
    <n v="8517"/>
    <x v="0"/>
    <n v="243"/>
    <x v="0"/>
    <s v="USD"/>
    <n v="1403845200"/>
    <n v="1404190800"/>
    <b v="0"/>
    <b v="0"/>
    <s v="music/rock"/>
    <n v="0.19992957746478873"/>
    <n v="35.049382716049379"/>
    <x v="4"/>
    <x v="4"/>
  </r>
  <r>
    <n v="907"/>
    <s v="White, Pena and Calhoun"/>
    <s v="Quality-focused asymmetric adapter"/>
    <n v="9100"/>
    <n v="1843"/>
    <x v="0"/>
    <n v="41"/>
    <x v="0"/>
    <s v="USD"/>
    <n v="1303880400"/>
    <n v="1304485200"/>
    <b v="0"/>
    <b v="0"/>
    <s v="theater/plays"/>
    <n v="0.20252747252747252"/>
    <n v="44.951219512195124"/>
    <x v="0"/>
    <x v="0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0"/>
    <x v="0"/>
  </r>
  <r>
    <n v="310"/>
    <s v="Velazquez, Hunt and Ortiz"/>
    <s v="Switchable zero tolerance website"/>
    <n v="7800"/>
    <n v="1586"/>
    <x v="0"/>
    <n v="16"/>
    <x v="0"/>
    <s v="USD"/>
    <n v="1270789200"/>
    <n v="1272171600"/>
    <b v="0"/>
    <b v="0"/>
    <s v="games/video games"/>
    <n v="0.20333333333333334"/>
    <n v="99.125"/>
    <x v="7"/>
    <x v="17"/>
  </r>
  <r>
    <n v="668"/>
    <s v="Brown and Sons"/>
    <s v="Programmable leadingedge budgetary management"/>
    <n v="27500"/>
    <n v="5593"/>
    <x v="0"/>
    <n v="76"/>
    <x v="0"/>
    <s v="USD"/>
    <n v="1343797200"/>
    <n v="1344834000"/>
    <b v="0"/>
    <b v="0"/>
    <s v="theater/plays"/>
    <n v="0.20338181818181819"/>
    <n v="73.59210526315789"/>
    <x v="0"/>
    <x v="0"/>
  </r>
  <r>
    <n v="139"/>
    <s v="Hamilton, Wright and Chavez"/>
    <s v="Down-sized empowering protocol"/>
    <n v="92100"/>
    <n v="19246"/>
    <x v="0"/>
    <n v="326"/>
    <x v="0"/>
    <s v="USD"/>
    <n v="1429592400"/>
    <n v="1430974800"/>
    <b v="0"/>
    <b v="1"/>
    <s v="technology/wearables"/>
    <n v="0.20896851248642778"/>
    <n v="59.036809815950917"/>
    <x v="2"/>
    <x v="11"/>
  </r>
  <r>
    <n v="6"/>
    <s v="Ortiz, Coleman and Mitchell"/>
    <s v="Operative upward-trending algorithm"/>
    <n v="5200"/>
    <n v="1090"/>
    <x v="0"/>
    <n v="18"/>
    <x v="3"/>
    <s v="GBP"/>
    <n v="1505278800"/>
    <n v="1505365200"/>
    <b v="0"/>
    <b v="0"/>
    <s v="film &amp; video/documentary"/>
    <n v="0.20961538461538462"/>
    <n v="60.555555555555557"/>
    <x v="3"/>
    <x v="1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x v="13"/>
  </r>
  <r>
    <n v="973"/>
    <s v="Herrera, Bennett and Silva"/>
    <s v="Programmable multi-state algorithm"/>
    <n v="121100"/>
    <n v="26176"/>
    <x v="0"/>
    <n v="252"/>
    <x v="0"/>
    <s v="USD"/>
    <n v="1291960800"/>
    <n v="1292133600"/>
    <b v="0"/>
    <b v="1"/>
    <s v="theater/plays"/>
    <n v="0.21615194054500414"/>
    <n v="103.87301587301587"/>
    <x v="0"/>
    <x v="0"/>
  </r>
  <r>
    <n v="514"/>
    <s v="Sanchez, Bradley and Flores"/>
    <s v="Centralized motivating capacity"/>
    <n v="138700"/>
    <n v="31123"/>
    <x v="2"/>
    <n v="528"/>
    <x v="2"/>
    <s v="CHF"/>
    <n v="1386309600"/>
    <n v="1386741600"/>
    <b v="0"/>
    <b v="1"/>
    <s v="music/rock"/>
    <n v="0.22439077144917088"/>
    <n v="58.945075757575758"/>
    <x v="4"/>
    <x v="4"/>
  </r>
  <r>
    <n v="329"/>
    <s v="Willis and Sons"/>
    <s v="Fundamental incremental database"/>
    <n v="93800"/>
    <n v="21477"/>
    <x v="1"/>
    <n v="211"/>
    <x v="0"/>
    <s v="USD"/>
    <n v="1481522400"/>
    <n v="1482472800"/>
    <b v="0"/>
    <b v="0"/>
    <s v="games/video games"/>
    <n v="0.22896588486140726"/>
    <n v="101.78672985781991"/>
    <x v="7"/>
    <x v="17"/>
  </r>
  <r>
    <n v="256"/>
    <s v="Smith-Reid"/>
    <s v="Optimized actuating toolset"/>
    <n v="4100"/>
    <n v="959"/>
    <x v="0"/>
    <n v="15"/>
    <x v="3"/>
    <s v="GBP"/>
    <n v="1453615200"/>
    <n v="1456812000"/>
    <b v="0"/>
    <b v="0"/>
    <s v="music/rock"/>
    <n v="0.23390243902439026"/>
    <n v="63.93333333333333"/>
    <x v="4"/>
    <x v="4"/>
  </r>
  <r>
    <n v="189"/>
    <s v="Anthony-Shaw"/>
    <s v="Switchable contextually-based access"/>
    <n v="191300"/>
    <n v="45004"/>
    <x v="2"/>
    <n v="441"/>
    <x v="0"/>
    <s v="USD"/>
    <n v="1457071200"/>
    <n v="1457071200"/>
    <b v="0"/>
    <b v="0"/>
    <s v="theater/plays"/>
    <n v="0.23525352848928385"/>
    <n v="102.0498866213152"/>
    <x v="0"/>
    <x v="0"/>
  </r>
  <r>
    <n v="869"/>
    <s v="Brown-Williams"/>
    <s v="Multi-channeled responsive product"/>
    <n v="161900"/>
    <n v="38376"/>
    <x v="0"/>
    <n v="526"/>
    <x v="0"/>
    <s v="USD"/>
    <n v="1277096400"/>
    <n v="1278306000"/>
    <b v="0"/>
    <b v="0"/>
    <s v="film &amp; video/drama"/>
    <n v="0.23703520691785052"/>
    <n v="72.958174904942965"/>
    <x v="3"/>
    <x v="12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x v="2"/>
  </r>
  <r>
    <n v="492"/>
    <s v="Garcia Group"/>
    <s v="Persevering interactive matrix"/>
    <n v="191000"/>
    <n v="45831"/>
    <x v="2"/>
    <n v="595"/>
    <x v="0"/>
    <s v="USD"/>
    <n v="1275886800"/>
    <n v="1278910800"/>
    <b v="1"/>
    <b v="1"/>
    <s v="film &amp; video/shorts"/>
    <n v="0.23995287958115183"/>
    <n v="77.026890756302521"/>
    <x v="3"/>
    <x v="19"/>
  </r>
  <r>
    <n v="511"/>
    <s v="Smith-Mullins"/>
    <s v="User-centric intangible neural-net"/>
    <n v="147800"/>
    <n v="35498"/>
    <x v="0"/>
    <n v="362"/>
    <x v="0"/>
    <s v="USD"/>
    <n v="1564030800"/>
    <n v="1564894800"/>
    <b v="0"/>
    <b v="0"/>
    <s v="theater/plays"/>
    <n v="0.24017591339648173"/>
    <n v="98.060773480662988"/>
    <x v="0"/>
    <x v="0"/>
  </r>
  <r>
    <n v="69"/>
    <s v="Jones-Watson"/>
    <s v="Switchable disintermediate moderator"/>
    <n v="7900"/>
    <n v="1901"/>
    <x v="2"/>
    <n v="17"/>
    <x v="0"/>
    <s v="USD"/>
    <n v="1292738400"/>
    <n v="1295676000"/>
    <b v="0"/>
    <b v="0"/>
    <s v="theater/plays"/>
    <n v="0.24063291139240506"/>
    <n v="111.82352941176471"/>
    <x v="0"/>
    <x v="0"/>
  </r>
  <r>
    <n v="323"/>
    <s v="Cole, Smith and Wood"/>
    <s v="Integrated zero-defect help-desk"/>
    <n v="8900"/>
    <n v="2148"/>
    <x v="0"/>
    <n v="26"/>
    <x v="3"/>
    <s v="GBP"/>
    <n v="1395896400"/>
    <n v="1396069200"/>
    <b v="0"/>
    <b v="0"/>
    <s v="film &amp; video/documentary"/>
    <n v="0.24134831460674158"/>
    <n v="82.615384615384613"/>
    <x v="3"/>
    <x v="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x v="20"/>
  </r>
  <r>
    <n v="447"/>
    <s v="Harrington-Harper"/>
    <s v="Self-enabling next generation algorithm"/>
    <n v="155200"/>
    <n v="37754"/>
    <x v="2"/>
    <n v="439"/>
    <x v="3"/>
    <s v="GBP"/>
    <n v="1513663200"/>
    <n v="1515045600"/>
    <b v="0"/>
    <b v="0"/>
    <s v="film &amp; video/television"/>
    <n v="0.24326030927835052"/>
    <n v="86"/>
    <x v="3"/>
    <x v="21"/>
  </r>
  <r>
    <n v="715"/>
    <s v="Fischer, Torres and Walker"/>
    <s v="Expanded even-keeled portal"/>
    <n v="118000"/>
    <n v="28870"/>
    <x v="0"/>
    <n v="656"/>
    <x v="0"/>
    <s v="USD"/>
    <n v="1281157200"/>
    <n v="1281589200"/>
    <b v="0"/>
    <b v="0"/>
    <s v="games/mobile games"/>
    <n v="0.24466101694915254"/>
    <n v="44.009146341463413"/>
    <x v="7"/>
    <x v="2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x v="5"/>
  </r>
  <r>
    <n v="441"/>
    <s v="Rodriguez-West"/>
    <s v="Automated optimal function"/>
    <n v="7000"/>
    <n v="1744"/>
    <x v="0"/>
    <n v="32"/>
    <x v="0"/>
    <s v="USD"/>
    <n v="1335416400"/>
    <n v="1337835600"/>
    <b v="0"/>
    <b v="0"/>
    <s v="technology/wearables"/>
    <n v="0.24914285714285714"/>
    <n v="54.5"/>
    <x v="2"/>
    <x v="11"/>
  </r>
  <r>
    <n v="876"/>
    <s v="Dixon, Perez and Banks"/>
    <s v="Re-engineered encompassing definition"/>
    <n v="8300"/>
    <n v="2111"/>
    <x v="0"/>
    <n v="57"/>
    <x v="1"/>
    <s v="CAD"/>
    <n v="1559970000"/>
    <n v="1562043600"/>
    <b v="0"/>
    <b v="0"/>
    <s v="photography/photography books"/>
    <n v="0.25433734939759034"/>
    <n v="37.035087719298247"/>
    <x v="5"/>
    <x v="6"/>
  </r>
  <r>
    <n v="791"/>
    <s v="Stafford, Hess and Raymond"/>
    <s v="Optional web-enabled extranet"/>
    <n v="2100"/>
    <n v="540"/>
    <x v="0"/>
    <n v="6"/>
    <x v="0"/>
    <s v="USD"/>
    <n v="1481436000"/>
    <n v="1482818400"/>
    <b v="0"/>
    <b v="0"/>
    <s v="food/food trucks"/>
    <n v="0.25714285714285712"/>
    <n v="90"/>
    <x v="1"/>
    <x v="1"/>
  </r>
  <r>
    <n v="175"/>
    <s v="Jones, Contreras and Burnett"/>
    <s v="Sharable intangible migration"/>
    <n v="181200"/>
    <n v="47459"/>
    <x v="0"/>
    <n v="1130"/>
    <x v="0"/>
    <s v="USD"/>
    <n v="1472619600"/>
    <n v="1474261200"/>
    <b v="0"/>
    <b v="0"/>
    <s v="theater/plays"/>
    <n v="0.26191501103752757"/>
    <n v="41.999115044247787"/>
    <x v="0"/>
    <x v="0"/>
  </r>
  <r>
    <n v="457"/>
    <s v="Sheppard, Smith and Spence"/>
    <s v="Cloned asymmetric functionalities"/>
    <n v="5000"/>
    <n v="1332"/>
    <x v="0"/>
    <n v="46"/>
    <x v="0"/>
    <s v="USD"/>
    <n v="1476421200"/>
    <n v="1476594000"/>
    <b v="0"/>
    <b v="0"/>
    <s v="theater/plays"/>
    <n v="0.26640000000000003"/>
    <n v="28.956521739130434"/>
    <x v="0"/>
    <x v="0"/>
  </r>
  <r>
    <n v="947"/>
    <s v="Smith-Powell"/>
    <s v="Upgradable clear-thinking hardware"/>
    <n v="3600"/>
    <n v="961"/>
    <x v="0"/>
    <n v="13"/>
    <x v="0"/>
    <s v="USD"/>
    <n v="1411707600"/>
    <n v="1412312400"/>
    <b v="0"/>
    <b v="0"/>
    <s v="theater/plays"/>
    <n v="0.26694444444444443"/>
    <n v="73.92307692307692"/>
    <x v="0"/>
    <x v="0"/>
  </r>
  <r>
    <n v="270"/>
    <s v="Sawyer, Horton and Williams"/>
    <s v="Triple-buffered 4thgeneration toolset"/>
    <n v="173900"/>
    <n v="47260"/>
    <x v="2"/>
    <n v="1890"/>
    <x v="0"/>
    <s v="USD"/>
    <n v="1291269600"/>
    <n v="1291442400"/>
    <b v="0"/>
    <b v="0"/>
    <s v="games/video games"/>
    <n v="0.27176538240368026"/>
    <n v="25.005291005291006"/>
    <x v="7"/>
    <x v="17"/>
  </r>
  <r>
    <n v="897"/>
    <s v="Berry-Cannon"/>
    <s v="Organized discrete encoding"/>
    <n v="8800"/>
    <n v="2437"/>
    <x v="0"/>
    <n v="27"/>
    <x v="0"/>
    <s v="USD"/>
    <n v="1556427600"/>
    <n v="1556600400"/>
    <b v="0"/>
    <b v="0"/>
    <s v="theater/plays"/>
    <n v="0.27693181818181817"/>
    <n v="90.259259259259252"/>
    <x v="0"/>
    <x v="0"/>
  </r>
  <r>
    <n v="971"/>
    <s v="Garner and Sons"/>
    <s v="Versatile neutral workforce"/>
    <n v="5100"/>
    <n v="1414"/>
    <x v="0"/>
    <n v="24"/>
    <x v="0"/>
    <s v="USD"/>
    <n v="1381208400"/>
    <n v="1381726800"/>
    <b v="0"/>
    <b v="0"/>
    <s v="film &amp; video/television"/>
    <n v="0.27725490196078434"/>
    <n v="58.916666666666664"/>
    <x v="3"/>
    <x v="21"/>
  </r>
  <r>
    <n v="619"/>
    <s v="Case LLC"/>
    <s v="Ameliorated foreground methodology"/>
    <n v="195900"/>
    <n v="55757"/>
    <x v="0"/>
    <n v="648"/>
    <x v="0"/>
    <s v="USD"/>
    <n v="1304658000"/>
    <n v="1304744400"/>
    <b v="1"/>
    <b v="1"/>
    <s v="theater/plays"/>
    <n v="0.28461970393057684"/>
    <n v="86.044753086419746"/>
    <x v="0"/>
    <x v="0"/>
  </r>
  <r>
    <n v="887"/>
    <s v="Cooper LLC"/>
    <s v="Multi-layered systematic knowledgebase"/>
    <n v="7800"/>
    <n v="2289"/>
    <x v="0"/>
    <n v="31"/>
    <x v="0"/>
    <s v="USD"/>
    <n v="1437109200"/>
    <n v="1441170000"/>
    <b v="0"/>
    <b v="1"/>
    <s v="theater/plays"/>
    <n v="0.29346153846153844"/>
    <n v="73.838709677419359"/>
    <x v="0"/>
    <x v="0"/>
  </r>
  <r>
    <n v="476"/>
    <s v="Murphy PLC"/>
    <s v="Optional solution-oriented instruction set"/>
    <n v="191500"/>
    <n v="57122"/>
    <x v="0"/>
    <n v="1120"/>
    <x v="0"/>
    <s v="USD"/>
    <n v="1533877200"/>
    <n v="1534395600"/>
    <b v="0"/>
    <b v="0"/>
    <s v="publishing/fiction"/>
    <n v="0.29828720626631855"/>
    <n v="51.001785714285717"/>
    <x v="6"/>
    <x v="16"/>
  </r>
  <r>
    <n v="740"/>
    <s v="Nelson, Smith and Graham"/>
    <s v="Phased system-worthy conglomeration"/>
    <n v="5300"/>
    <n v="1592"/>
    <x v="0"/>
    <n v="16"/>
    <x v="0"/>
    <s v="USD"/>
    <n v="1486101600"/>
    <n v="1486360800"/>
    <b v="0"/>
    <b v="0"/>
    <s v="theater/plays"/>
    <n v="0.30037735849056602"/>
    <n v="99.5"/>
    <x v="0"/>
    <x v="0"/>
  </r>
  <r>
    <n v="745"/>
    <s v="Hill, Mccann and Moore"/>
    <s v="Streamlined needs-based knowledge user"/>
    <n v="6900"/>
    <n v="2091"/>
    <x v="0"/>
    <n v="34"/>
    <x v="0"/>
    <s v="USD"/>
    <n v="1275195600"/>
    <n v="1277528400"/>
    <b v="0"/>
    <b v="0"/>
    <s v="technology/wearables"/>
    <n v="0.30304347826086958"/>
    <n v="61.5"/>
    <x v="2"/>
    <x v="11"/>
  </r>
  <r>
    <n v="808"/>
    <s v="Harris, Medina and Mitchell"/>
    <s v="Enhanced regional flexibility"/>
    <n v="5200"/>
    <n v="1583"/>
    <x v="0"/>
    <n v="19"/>
    <x v="0"/>
    <s v="USD"/>
    <n v="1463461200"/>
    <n v="1464930000"/>
    <b v="0"/>
    <b v="0"/>
    <s v="food/food trucks"/>
    <n v="0.30442307692307691"/>
    <n v="83.315789473684205"/>
    <x v="1"/>
    <x v="1"/>
  </r>
  <r>
    <n v="790"/>
    <s v="White-Obrien"/>
    <s v="Operative local pricing structure"/>
    <n v="185900"/>
    <n v="56774"/>
    <x v="2"/>
    <n v="1113"/>
    <x v="0"/>
    <s v="USD"/>
    <n v="1266127200"/>
    <n v="1266645600"/>
    <b v="0"/>
    <b v="0"/>
    <s v="theater/plays"/>
    <n v="0.30540075309306081"/>
    <n v="51.009883198562441"/>
    <x v="0"/>
    <x v="0"/>
  </r>
  <r>
    <n v="462"/>
    <s v="Wang-Rodriguez"/>
    <s v="Total multimedia website"/>
    <n v="188800"/>
    <n v="57734"/>
    <x v="0"/>
    <n v="535"/>
    <x v="0"/>
    <s v="USD"/>
    <n v="1359525600"/>
    <n v="1362808800"/>
    <b v="0"/>
    <b v="0"/>
    <s v="games/mobile games"/>
    <n v="0.30579449152542371"/>
    <n v="107.91401869158878"/>
    <x v="7"/>
    <x v="20"/>
  </r>
  <r>
    <n v="843"/>
    <s v="Porter-Hicks"/>
    <s v="De-engineered next generation parallelism"/>
    <n v="8800"/>
    <n v="2703"/>
    <x v="0"/>
    <n v="33"/>
    <x v="0"/>
    <s v="USD"/>
    <n v="1535259600"/>
    <n v="1535778000"/>
    <b v="0"/>
    <b v="0"/>
    <s v="photography/photography books"/>
    <n v="0.30715909090909088"/>
    <n v="81.909090909090907"/>
    <x v="5"/>
    <x v="6"/>
  </r>
  <r>
    <n v="485"/>
    <s v="Richards-Davis"/>
    <s v="Quality-focused mission-critical structure"/>
    <n v="90600"/>
    <n v="27844"/>
    <x v="0"/>
    <n v="648"/>
    <x v="3"/>
    <s v="GBP"/>
    <n v="1560142800"/>
    <n v="1563685200"/>
    <b v="0"/>
    <b v="0"/>
    <s v="theater/plays"/>
    <n v="0.30732891832229581"/>
    <n v="42.969135802469133"/>
    <x v="0"/>
    <x v="0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x v="15"/>
  </r>
  <r>
    <n v="261"/>
    <s v="Mason-Smith"/>
    <s v="Reverse-engineered cohesive migration"/>
    <n v="84300"/>
    <n v="26303"/>
    <x v="0"/>
    <n v="454"/>
    <x v="0"/>
    <s v="USD"/>
    <n v="1282712400"/>
    <n v="1283058000"/>
    <b v="0"/>
    <b v="1"/>
    <s v="music/rock"/>
    <n v="0.31201660735468567"/>
    <n v="57.936123348017624"/>
    <x v="4"/>
    <x v="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x v="10"/>
  </r>
  <r>
    <n v="302"/>
    <s v="Ferguson, Collins and Mata"/>
    <s v="Customizable bi-directional hardware"/>
    <n v="76100"/>
    <n v="24234"/>
    <x v="0"/>
    <n v="245"/>
    <x v="0"/>
    <s v="USD"/>
    <n v="1535864400"/>
    <n v="1537074000"/>
    <b v="0"/>
    <b v="0"/>
    <s v="theater/plays"/>
    <n v="0.31844940867279897"/>
    <n v="98.914285714285711"/>
    <x v="0"/>
    <x v="0"/>
  </r>
  <r>
    <n v="186"/>
    <s v="Parker Group"/>
    <s v="Grass-roots foreground policy"/>
    <n v="88800"/>
    <n v="28358"/>
    <x v="0"/>
    <n v="886"/>
    <x v="0"/>
    <s v="USD"/>
    <n v="1400821200"/>
    <n v="1402117200"/>
    <b v="0"/>
    <b v="0"/>
    <s v="theater/plays"/>
    <n v="0.31934684684684683"/>
    <n v="32.006772009029348"/>
    <x v="0"/>
    <x v="0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0"/>
    <x v="0"/>
  </r>
  <r>
    <n v="274"/>
    <s v="Morgan-Jenkins"/>
    <s v="Fully-configurable background algorithm"/>
    <n v="2400"/>
    <n v="773"/>
    <x v="0"/>
    <n v="15"/>
    <x v="0"/>
    <s v="USD"/>
    <n v="1509948000"/>
    <n v="1510380000"/>
    <b v="0"/>
    <b v="0"/>
    <s v="theater/plays"/>
    <n v="0.32208333333333333"/>
    <n v="51.533333333333331"/>
    <x v="0"/>
    <x v="0"/>
  </r>
  <r>
    <n v="945"/>
    <s v="Sanders, Farley and Huffman"/>
    <s v="Cross-group clear-thinking task-force"/>
    <n v="172000"/>
    <n v="55805"/>
    <x v="0"/>
    <n v="1691"/>
    <x v="0"/>
    <s v="USD"/>
    <n v="1333602000"/>
    <n v="1334898000"/>
    <b v="1"/>
    <b v="0"/>
    <s v="photography/photography books"/>
    <n v="0.32444767441860467"/>
    <n v="33.001182732111175"/>
    <x v="5"/>
    <x v="6"/>
  </r>
  <r>
    <n v="522"/>
    <s v="Cline, Peterson and Lowery"/>
    <s v="Innovative static budgetary management"/>
    <n v="50500"/>
    <n v="16389"/>
    <x v="0"/>
    <n v="191"/>
    <x v="0"/>
    <s v="USD"/>
    <n v="1341291600"/>
    <n v="1342328400"/>
    <b v="0"/>
    <b v="0"/>
    <s v="film &amp; video/shorts"/>
    <n v="0.32453465346534655"/>
    <n v="85.806282722513089"/>
    <x v="3"/>
    <x v="19"/>
  </r>
  <r>
    <n v="736"/>
    <s v="Silva-Hawkins"/>
    <s v="Proactive heuristic orchestration"/>
    <n v="7700"/>
    <n v="2533"/>
    <x v="2"/>
    <n v="29"/>
    <x v="0"/>
    <s v="USD"/>
    <n v="1424412000"/>
    <n v="1424757600"/>
    <b v="0"/>
    <b v="0"/>
    <s v="publishing/nonfiction"/>
    <n v="0.32896103896103895"/>
    <n v="87.34482758620689"/>
    <x v="6"/>
    <x v="7"/>
  </r>
  <r>
    <n v="664"/>
    <s v="Young PLC"/>
    <s v="Optional maximized attitude"/>
    <n v="79400"/>
    <n v="26571"/>
    <x v="0"/>
    <n v="1063"/>
    <x v="0"/>
    <s v="USD"/>
    <n v="1329717600"/>
    <n v="1330581600"/>
    <b v="0"/>
    <b v="0"/>
    <s v="music/jazz"/>
    <n v="0.33464735516372796"/>
    <n v="24.99623706491063"/>
    <x v="4"/>
    <x v="9"/>
  </r>
  <r>
    <n v="674"/>
    <s v="Sanchez Ltd"/>
    <s v="Up-sized 24hour instruction set"/>
    <n v="170700"/>
    <n v="57250"/>
    <x v="2"/>
    <n v="1218"/>
    <x v="0"/>
    <s v="USD"/>
    <n v="1313730000"/>
    <n v="1317790800"/>
    <b v="0"/>
    <b v="0"/>
    <s v="photography/photography books"/>
    <n v="0.33538371411833628"/>
    <n v="47.003284072249592"/>
    <x v="5"/>
    <x v="6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x v="17"/>
  </r>
  <r>
    <n v="315"/>
    <s v="Lopez, Adams and Johnson"/>
    <s v="Open-source interactive knowledge user"/>
    <n v="9500"/>
    <n v="3220"/>
    <x v="0"/>
    <n v="31"/>
    <x v="0"/>
    <s v="USD"/>
    <n v="1400907600"/>
    <n v="1403413200"/>
    <b v="0"/>
    <b v="0"/>
    <s v="theater/plays"/>
    <n v="0.33894736842105261"/>
    <n v="103.87096774193549"/>
    <x v="0"/>
    <x v="0"/>
  </r>
  <r>
    <n v="792"/>
    <s v="Jordan, Schneider and Hall"/>
    <s v="Reduced 6thgeneration intranet"/>
    <n v="2000"/>
    <n v="680"/>
    <x v="0"/>
    <n v="7"/>
    <x v="0"/>
    <s v="USD"/>
    <n v="1372222800"/>
    <n v="1374642000"/>
    <b v="0"/>
    <b v="1"/>
    <s v="theater/plays"/>
    <n v="0.34"/>
    <n v="97.142857142857139"/>
    <x v="0"/>
    <x v="0"/>
  </r>
  <r>
    <n v="52"/>
    <s v="Hernandez, Rodriguez and Clark"/>
    <s v="Organic foreground leverage"/>
    <n v="7200"/>
    <n v="2459"/>
    <x v="0"/>
    <n v="75"/>
    <x v="0"/>
    <s v="USD"/>
    <n v="1284526800"/>
    <n v="1284872400"/>
    <b v="0"/>
    <b v="0"/>
    <s v="theater/plays"/>
    <n v="0.34152777777777776"/>
    <n v="32.786666666666669"/>
    <x v="0"/>
    <x v="0"/>
  </r>
  <r>
    <n v="497"/>
    <s v="Lucero Group"/>
    <s v="Intuitive actuating benchmark"/>
    <n v="9800"/>
    <n v="3349"/>
    <x v="0"/>
    <n v="120"/>
    <x v="0"/>
    <s v="USD"/>
    <n v="1482213600"/>
    <n v="1482213600"/>
    <b v="0"/>
    <b v="1"/>
    <s v="technology/wearables"/>
    <n v="0.34173469387755101"/>
    <n v="27.908333333333335"/>
    <x v="2"/>
    <x v="11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x v="17"/>
  </r>
  <r>
    <n v="346"/>
    <s v="Little-Marsh"/>
    <s v="Virtual attitude-oriented migration"/>
    <n v="8000"/>
    <n v="2758"/>
    <x v="0"/>
    <n v="25"/>
    <x v="0"/>
    <s v="USD"/>
    <n v="1503550800"/>
    <n v="1508302800"/>
    <b v="0"/>
    <b v="1"/>
    <s v="music/indie rock"/>
    <n v="0.34475"/>
    <n v="110.32"/>
    <x v="4"/>
    <x v="10"/>
  </r>
  <r>
    <n v="443"/>
    <s v="Clark-Bowman"/>
    <s v="Stand-alone user-facing service-desk"/>
    <n v="9300"/>
    <n v="3232"/>
    <x v="2"/>
    <n v="90"/>
    <x v="0"/>
    <s v="USD"/>
    <n v="1285822800"/>
    <n v="1287464400"/>
    <b v="0"/>
    <b v="0"/>
    <s v="theater/plays"/>
    <n v="0.34752688172043011"/>
    <n v="35.911111111111111"/>
    <x v="0"/>
    <x v="0"/>
  </r>
  <r>
    <n v="352"/>
    <s v="Adams, Willis and Sanchez"/>
    <s v="Expanded hybrid hardware"/>
    <n v="2800"/>
    <n v="977"/>
    <x v="0"/>
    <n v="33"/>
    <x v="1"/>
    <s v="CAD"/>
    <n v="1446876000"/>
    <n v="1447567200"/>
    <b v="0"/>
    <b v="0"/>
    <s v="theater/plays"/>
    <n v="0.34892857142857142"/>
    <n v="29.606060606060606"/>
    <x v="0"/>
    <x v="0"/>
  </r>
  <r>
    <n v="748"/>
    <s v="Martinez PLC"/>
    <s v="Cloned actuating architecture"/>
    <n v="194900"/>
    <n v="68137"/>
    <x v="2"/>
    <n v="614"/>
    <x v="0"/>
    <s v="USD"/>
    <n v="1267423200"/>
    <n v="1269579600"/>
    <b v="0"/>
    <b v="1"/>
    <s v="film &amp; video/animation"/>
    <n v="0.34959979476654696"/>
    <n v="110.97231270358306"/>
    <x v="3"/>
    <x v="3"/>
  </r>
  <r>
    <n v="859"/>
    <s v="Martinez Ltd"/>
    <s v="Multi-layered upward-trending groupware"/>
    <n v="7300"/>
    <n v="2594"/>
    <x v="0"/>
    <n v="63"/>
    <x v="0"/>
    <s v="USD"/>
    <n v="1362117600"/>
    <n v="1363669200"/>
    <b v="0"/>
    <b v="1"/>
    <s v="theater/plays"/>
    <n v="0.35534246575342465"/>
    <n v="41.174603174603178"/>
    <x v="0"/>
    <x v="0"/>
  </r>
  <r>
    <n v="295"/>
    <s v="Smith, Jackson and Herrera"/>
    <s v="Enterprise-wide intermediate middleware"/>
    <n v="192900"/>
    <n v="68769"/>
    <x v="0"/>
    <n v="1910"/>
    <x v="2"/>
    <s v="CHF"/>
    <n v="1381813200"/>
    <n v="1383976800"/>
    <b v="0"/>
    <b v="0"/>
    <s v="theater/plays"/>
    <n v="0.35650077760497667"/>
    <n v="36.004712041884815"/>
    <x v="0"/>
    <x v="0"/>
  </r>
  <r>
    <n v="410"/>
    <s v="Mcmillan Group"/>
    <s v="Advanced cohesive Graphic Interface"/>
    <n v="153700"/>
    <n v="55536"/>
    <x v="1"/>
    <n v="1111"/>
    <x v="0"/>
    <s v="USD"/>
    <n v="1430197200"/>
    <n v="1430197200"/>
    <b v="0"/>
    <b v="0"/>
    <s v="games/mobile games"/>
    <n v="0.36132726089785294"/>
    <n v="49.987398739873989"/>
    <x v="7"/>
    <x v="20"/>
  </r>
  <r>
    <n v="916"/>
    <s v="Clements Ltd"/>
    <s v="Persistent bandwidth-monitored framework"/>
    <n v="3700"/>
    <n v="1343"/>
    <x v="0"/>
    <n v="52"/>
    <x v="0"/>
    <s v="USD"/>
    <n v="1418882400"/>
    <n v="1419660000"/>
    <b v="0"/>
    <b v="0"/>
    <s v="photography/photography books"/>
    <n v="0.36297297297297298"/>
    <n v="25.826923076923077"/>
    <x v="5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0"/>
    <x v="0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0"/>
    <x v="0"/>
  </r>
  <r>
    <n v="789"/>
    <s v="Kennedy-Miller"/>
    <s v="Cross-platform composite migration"/>
    <n v="9000"/>
    <n v="3351"/>
    <x v="0"/>
    <n v="45"/>
    <x v="0"/>
    <s v="USD"/>
    <n v="1401166800"/>
    <n v="1404363600"/>
    <b v="0"/>
    <b v="0"/>
    <s v="theater/plays"/>
    <n v="0.37233333333333335"/>
    <n v="74.466666666666669"/>
    <x v="0"/>
    <x v="0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x v="8"/>
  </r>
  <r>
    <n v="83"/>
    <s v="Fitzgerald PLC"/>
    <s v="Realigned user-facing concept"/>
    <n v="106400"/>
    <n v="39996"/>
    <x v="0"/>
    <n v="1000"/>
    <x v="0"/>
    <s v="USD"/>
    <n v="1469682000"/>
    <n v="1471582800"/>
    <b v="0"/>
    <b v="0"/>
    <s v="music/electric music"/>
    <n v="0.37590225563909774"/>
    <n v="39.996000000000002"/>
    <x v="4"/>
    <x v="5"/>
  </r>
  <r>
    <n v="538"/>
    <s v="Young, Gilbert and Escobar"/>
    <s v="Networked didactic time-frame"/>
    <n v="151300"/>
    <n v="57034"/>
    <x v="0"/>
    <n v="1296"/>
    <x v="0"/>
    <s v="USD"/>
    <n v="1379826000"/>
    <n v="1381208400"/>
    <b v="0"/>
    <b v="0"/>
    <s v="games/mobile games"/>
    <n v="0.37695968274950431"/>
    <n v="44.007716049382715"/>
    <x v="7"/>
    <x v="2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0"/>
    <x v="0"/>
  </r>
  <r>
    <n v="327"/>
    <s v="Patterson, Salinas and Lucas"/>
    <s v="Digitized 3rdgeneration encoding"/>
    <n v="2600"/>
    <n v="1002"/>
    <x v="0"/>
    <n v="33"/>
    <x v="0"/>
    <s v="USD"/>
    <n v="1566968400"/>
    <n v="1567314000"/>
    <b v="0"/>
    <b v="1"/>
    <s v="theater/plays"/>
    <n v="0.38538461538461538"/>
    <n v="30.363636363636363"/>
    <x v="0"/>
    <x v="0"/>
  </r>
  <r>
    <n v="126"/>
    <s v="Gross PLC"/>
    <s v="Proactive methodical benchmark"/>
    <n v="180200"/>
    <n v="69617"/>
    <x v="0"/>
    <n v="774"/>
    <x v="0"/>
    <s v="USD"/>
    <n v="1471150800"/>
    <n v="1473570000"/>
    <b v="0"/>
    <b v="1"/>
    <s v="theater/plays"/>
    <n v="0.38633185349611543"/>
    <n v="89.944444444444443"/>
    <x v="0"/>
    <x v="0"/>
  </r>
  <r>
    <n v="319"/>
    <s v="Mills Group"/>
    <s v="Advanced empowering matrix"/>
    <n v="8400"/>
    <n v="3251"/>
    <x v="2"/>
    <n v="64"/>
    <x v="0"/>
    <s v="USD"/>
    <n v="1281589200"/>
    <n v="1283662800"/>
    <b v="0"/>
    <b v="0"/>
    <s v="technology/web"/>
    <n v="0.38702380952380955"/>
    <n v="50.796875"/>
    <x v="2"/>
    <x v="2"/>
  </r>
  <r>
    <n v="206"/>
    <s v="Austin, Baker and Kelley"/>
    <s v="Fundamental grid-enabled strategy"/>
    <n v="9000"/>
    <n v="3496"/>
    <x v="2"/>
    <n v="57"/>
    <x v="0"/>
    <s v="USD"/>
    <n v="1267250400"/>
    <n v="1268028000"/>
    <b v="0"/>
    <b v="0"/>
    <s v="publishing/fiction"/>
    <n v="0.38844444444444443"/>
    <n v="61.333333333333336"/>
    <x v="6"/>
    <x v="16"/>
  </r>
  <r>
    <n v="881"/>
    <s v="Charles Inc"/>
    <s v="Implemented object-oriented synergy"/>
    <n v="81300"/>
    <n v="31665"/>
    <x v="0"/>
    <n v="452"/>
    <x v="0"/>
    <s v="USD"/>
    <n v="1436418000"/>
    <n v="1438923600"/>
    <b v="0"/>
    <b v="1"/>
    <s v="theater/plays"/>
    <n v="0.38948339483394834"/>
    <n v="70.055309734513273"/>
    <x v="0"/>
    <x v="0"/>
  </r>
  <r>
    <n v="472"/>
    <s v="Turner, Young and Collins"/>
    <s v="Self-enabling clear-thinking framework"/>
    <n v="153800"/>
    <n v="60342"/>
    <x v="0"/>
    <n v="575"/>
    <x v="0"/>
    <s v="USD"/>
    <n v="1552280400"/>
    <n v="1556946000"/>
    <b v="0"/>
    <b v="0"/>
    <s v="music/rock"/>
    <n v="0.39234070221066319"/>
    <n v="104.94260869565217"/>
    <x v="4"/>
    <x v="4"/>
  </r>
  <r>
    <n v="387"/>
    <s v="Flores-Lambert"/>
    <s v="Triple-buffered logistical frame"/>
    <n v="109000"/>
    <n v="42795"/>
    <x v="0"/>
    <n v="424"/>
    <x v="0"/>
    <s v="USD"/>
    <n v="1339477200"/>
    <n v="1339909200"/>
    <b v="0"/>
    <b v="0"/>
    <s v="technology/wearables"/>
    <n v="0.39261467889908258"/>
    <n v="100.93160377358491"/>
    <x v="2"/>
    <x v="11"/>
  </r>
  <r>
    <n v="513"/>
    <s v="Harrison, Blackwell and Mendez"/>
    <s v="Synchronized 6thgeneration adapter"/>
    <n v="8300"/>
    <n v="3260"/>
    <x v="2"/>
    <n v="35"/>
    <x v="0"/>
    <s v="USD"/>
    <n v="1284008400"/>
    <n v="1284181200"/>
    <b v="0"/>
    <b v="0"/>
    <s v="film &amp; video/television"/>
    <n v="0.39277108433734942"/>
    <n v="93.142857142857139"/>
    <x v="3"/>
    <x v="21"/>
  </r>
  <r>
    <n v="507"/>
    <s v="Turner, Miller and Francis"/>
    <s v="Compatible well-modulated budgetary management"/>
    <n v="2100"/>
    <n v="837"/>
    <x v="0"/>
    <n v="19"/>
    <x v="0"/>
    <s v="USD"/>
    <n v="1365483600"/>
    <n v="1369717200"/>
    <b v="0"/>
    <b v="1"/>
    <s v="technology/web"/>
    <n v="0.39857142857142858"/>
    <n v="44.05263157894737"/>
    <x v="2"/>
    <x v="2"/>
  </r>
  <r>
    <n v="980"/>
    <s v="Huff-Johnson"/>
    <s v="Universal fault-tolerant orchestration"/>
    <n v="195200"/>
    <n v="78630"/>
    <x v="0"/>
    <n v="742"/>
    <x v="0"/>
    <s v="USD"/>
    <n v="1446181200"/>
    <n v="1446616800"/>
    <b v="1"/>
    <b v="0"/>
    <s v="publishing/nonfiction"/>
    <n v="0.40281762295081969"/>
    <n v="105.97035040431267"/>
    <x v="6"/>
    <x v="7"/>
  </r>
  <r>
    <n v="986"/>
    <s v="Chan, Washington and Callahan"/>
    <s v="Optional zero administration neural-net"/>
    <n v="7800"/>
    <n v="3144"/>
    <x v="0"/>
    <n v="92"/>
    <x v="0"/>
    <s v="USD"/>
    <n v="1301979600"/>
    <n v="1303189200"/>
    <b v="0"/>
    <b v="0"/>
    <s v="music/rock"/>
    <n v="0.40307692307692305"/>
    <n v="34.173913043478258"/>
    <x v="4"/>
    <x v="4"/>
  </r>
  <r>
    <n v="402"/>
    <s v="Ruiz, Richardson and Cole"/>
    <s v="Team-oriented static interface"/>
    <n v="7300"/>
    <n v="2946"/>
    <x v="0"/>
    <n v="40"/>
    <x v="0"/>
    <s v="USD"/>
    <n v="1325829600"/>
    <n v="1329890400"/>
    <b v="0"/>
    <b v="1"/>
    <s v="film &amp; video/shorts"/>
    <n v="0.40356164383561643"/>
    <n v="73.650000000000006"/>
    <x v="3"/>
    <x v="19"/>
  </r>
  <r>
    <n v="379"/>
    <s v="Reilly, Aguirre and Johnson"/>
    <s v="Realigned clear-thinking migration"/>
    <n v="7200"/>
    <n v="2912"/>
    <x v="0"/>
    <n v="44"/>
    <x v="3"/>
    <s v="GBP"/>
    <n v="1319691600"/>
    <n v="1320904800"/>
    <b v="0"/>
    <b v="0"/>
    <s v="theater/plays"/>
    <n v="0.40444444444444444"/>
    <n v="66.181818181818187"/>
    <x v="0"/>
    <x v="0"/>
  </r>
  <r>
    <n v="424"/>
    <s v="Schmidt-Gomez"/>
    <s v="User-centric impactful projection"/>
    <n v="5100"/>
    <n v="2064"/>
    <x v="0"/>
    <n v="83"/>
    <x v="0"/>
    <s v="USD"/>
    <n v="1524027600"/>
    <n v="1524546000"/>
    <b v="0"/>
    <b v="0"/>
    <s v="music/indie rock"/>
    <n v="0.40470588235294119"/>
    <n v="24.867469879518072"/>
    <x v="4"/>
    <x v="10"/>
  </r>
  <r>
    <n v="468"/>
    <s v="Hughes Inc"/>
    <s v="Streamlined neutral analyzer"/>
    <n v="4000"/>
    <n v="1620"/>
    <x v="0"/>
    <n v="16"/>
    <x v="0"/>
    <s v="USD"/>
    <n v="1555218000"/>
    <n v="1556600400"/>
    <b v="0"/>
    <b v="0"/>
    <s v="theater/plays"/>
    <n v="0.40500000000000003"/>
    <n v="101.25"/>
    <x v="0"/>
    <x v="0"/>
  </r>
  <r>
    <n v="21"/>
    <s v="Simmons-Reynolds"/>
    <s v="Re-engineered intangible definition"/>
    <n v="94000"/>
    <n v="38533"/>
    <x v="0"/>
    <n v="558"/>
    <x v="0"/>
    <s v="USD"/>
    <n v="1313384400"/>
    <n v="1316322000"/>
    <b v="0"/>
    <b v="0"/>
    <s v="theater/plays"/>
    <n v="0.40992553191489361"/>
    <n v="69.055555555555557"/>
    <x v="0"/>
    <x v="0"/>
  </r>
  <r>
    <n v="647"/>
    <s v="Jordan-Wolfe"/>
    <s v="Inverse multimedia Graphic Interface"/>
    <n v="4500"/>
    <n v="1863"/>
    <x v="0"/>
    <n v="18"/>
    <x v="0"/>
    <s v="USD"/>
    <n v="1523250000"/>
    <n v="1525323600"/>
    <b v="0"/>
    <b v="0"/>
    <s v="publishing/translations"/>
    <n v="0.41399999999999998"/>
    <n v="103.5"/>
    <x v="6"/>
    <x v="14"/>
  </r>
  <r>
    <n v="235"/>
    <s v="Lee, Ali and Guzman"/>
    <s v="Polarized upward-trending Local Area Network"/>
    <n v="8600"/>
    <n v="3589"/>
    <x v="0"/>
    <n v="92"/>
    <x v="0"/>
    <s v="USD"/>
    <n v="1486965600"/>
    <n v="1487397600"/>
    <b v="0"/>
    <b v="0"/>
    <s v="film &amp; video/animation"/>
    <n v="0.41732558139534881"/>
    <n v="39.010869565217391"/>
    <x v="3"/>
    <x v="3"/>
  </r>
  <r>
    <n v="344"/>
    <s v="Berger, Johnson and Marshall"/>
    <s v="Devolved exuding emulation"/>
    <n v="197600"/>
    <n v="82959"/>
    <x v="0"/>
    <n v="830"/>
    <x v="0"/>
    <s v="USD"/>
    <n v="1516600800"/>
    <n v="1520056800"/>
    <b v="0"/>
    <b v="0"/>
    <s v="games/video games"/>
    <n v="0.41983299595141699"/>
    <n v="99.950602409638549"/>
    <x v="7"/>
    <x v="17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1"/>
    <x v="1"/>
  </r>
  <r>
    <n v="516"/>
    <s v="Morales-Odonnell"/>
    <s v="Exclusive 5thgeneration structure"/>
    <n v="125400"/>
    <n v="53324"/>
    <x v="0"/>
    <n v="846"/>
    <x v="0"/>
    <s v="USD"/>
    <n v="1281070800"/>
    <n v="1284354000"/>
    <b v="0"/>
    <b v="0"/>
    <s v="publishing/nonfiction"/>
    <n v="0.42523125996810207"/>
    <n v="63.030732860520096"/>
    <x v="6"/>
    <x v="7"/>
  </r>
  <r>
    <n v="632"/>
    <s v="Parker PLC"/>
    <s v="Reduced interactive matrix"/>
    <n v="72100"/>
    <n v="30902"/>
    <x v="1"/>
    <n v="278"/>
    <x v="0"/>
    <s v="USD"/>
    <n v="1414904400"/>
    <n v="1416463200"/>
    <b v="0"/>
    <b v="0"/>
    <s v="theater/plays"/>
    <n v="0.42859916782246882"/>
    <n v="111.15827338129496"/>
    <x v="0"/>
    <x v="0"/>
  </r>
  <r>
    <n v="866"/>
    <s v="Jackson-Brown"/>
    <s v="Versatile 5thgeneration matrices"/>
    <n v="182800"/>
    <n v="79045"/>
    <x v="2"/>
    <n v="898"/>
    <x v="0"/>
    <s v="USD"/>
    <n v="1304830800"/>
    <n v="1304917200"/>
    <b v="0"/>
    <b v="0"/>
    <s v="photography/photography books"/>
    <n v="0.43241247264770238"/>
    <n v="88.023385300668153"/>
    <x v="5"/>
    <x v="6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x v="10"/>
  </r>
  <r>
    <n v="416"/>
    <s v="Stewart-Coleman"/>
    <s v="Customer-focused disintermediate toolset"/>
    <n v="134600"/>
    <n v="59007"/>
    <x v="0"/>
    <n v="1439"/>
    <x v="0"/>
    <s v="USD"/>
    <n v="1295244000"/>
    <n v="1296021600"/>
    <b v="0"/>
    <b v="1"/>
    <s v="film &amp; video/documentary"/>
    <n v="0.43838781575037145"/>
    <n v="41.005559416261292"/>
    <x v="3"/>
    <x v="13"/>
  </r>
  <r>
    <n v="553"/>
    <s v="Dougherty, Austin and Mills"/>
    <s v="De-engineered 5thgeneration contingency"/>
    <n v="170600"/>
    <n v="75022"/>
    <x v="0"/>
    <n v="1028"/>
    <x v="0"/>
    <s v="USD"/>
    <n v="1293948000"/>
    <n v="1294034400"/>
    <b v="0"/>
    <b v="0"/>
    <s v="music/rock"/>
    <n v="0.43975381008206332"/>
    <n v="72.978599221789878"/>
    <x v="4"/>
    <x v="4"/>
  </r>
  <r>
    <n v="454"/>
    <s v="Woods Inc"/>
    <s v="Upgradable upward-trending portal"/>
    <n v="4000"/>
    <n v="1763"/>
    <x v="0"/>
    <n v="39"/>
    <x v="0"/>
    <s v="USD"/>
    <n v="1382331600"/>
    <n v="1385445600"/>
    <b v="0"/>
    <b v="1"/>
    <s v="film &amp; video/drama"/>
    <n v="0.44074999999999998"/>
    <n v="45.205128205128204"/>
    <x v="3"/>
    <x v="12"/>
  </r>
  <r>
    <n v="566"/>
    <s v="Webb-Smith"/>
    <s v="Advanced content-based installation"/>
    <n v="9300"/>
    <n v="4124"/>
    <x v="0"/>
    <n v="37"/>
    <x v="0"/>
    <s v="USD"/>
    <n v="1456293600"/>
    <n v="1458277200"/>
    <b v="0"/>
    <b v="1"/>
    <s v="music/electric music"/>
    <n v="0.44344086021505374"/>
    <n v="111.45945945945945"/>
    <x v="4"/>
    <x v="5"/>
  </r>
  <r>
    <n v="217"/>
    <s v="Moore, Dudley and Navarro"/>
    <s v="Organic multi-tasking focus group"/>
    <n v="129400"/>
    <n v="57911"/>
    <x v="0"/>
    <n v="934"/>
    <x v="0"/>
    <s v="USD"/>
    <n v="1556427600"/>
    <n v="1557205200"/>
    <b v="0"/>
    <b v="0"/>
    <s v="film &amp; video/science fiction"/>
    <n v="0.44753477588871715"/>
    <n v="62.003211991434689"/>
    <x v="3"/>
    <x v="15"/>
  </r>
  <r>
    <n v="66"/>
    <s v="Sanders-Allen"/>
    <s v="Grass-roots needs-based encryption"/>
    <n v="2900"/>
    <n v="1307"/>
    <x v="0"/>
    <n v="12"/>
    <x v="0"/>
    <s v="USD"/>
    <n v="1428469200"/>
    <n v="1428901200"/>
    <b v="0"/>
    <b v="1"/>
    <s v="theater/plays"/>
    <n v="0.45068965517241377"/>
    <n v="108.91666666666667"/>
    <x v="0"/>
    <x v="0"/>
  </r>
  <r>
    <n v="193"/>
    <s v="Calhoun, Rogers and Long"/>
    <s v="Progressive discrete hub"/>
    <n v="6600"/>
    <n v="3012"/>
    <x v="0"/>
    <n v="65"/>
    <x v="0"/>
    <s v="USD"/>
    <n v="1523163600"/>
    <n v="1523509200"/>
    <b v="1"/>
    <b v="0"/>
    <s v="music/indie rock"/>
    <n v="0.45636363636363636"/>
    <n v="46.338461538461537"/>
    <x v="4"/>
    <x v="10"/>
  </r>
  <r>
    <n v="927"/>
    <s v="Davis-Gardner"/>
    <s v="Synergistic dynamic utilization"/>
    <n v="7200"/>
    <n v="3301"/>
    <x v="0"/>
    <n v="37"/>
    <x v="0"/>
    <s v="USD"/>
    <n v="1342069200"/>
    <n v="1344574800"/>
    <b v="0"/>
    <b v="0"/>
    <s v="theater/plays"/>
    <n v="0.45847222222222223"/>
    <n v="89.21621621621621"/>
    <x v="0"/>
    <x v="0"/>
  </r>
  <r>
    <n v="326"/>
    <s v="Pham, Avila and Nash"/>
    <s v="Multi-channeled next generation architecture"/>
    <n v="7200"/>
    <n v="3326"/>
    <x v="0"/>
    <n v="128"/>
    <x v="0"/>
    <s v="USD"/>
    <n v="1451109600"/>
    <n v="1451628000"/>
    <b v="0"/>
    <b v="0"/>
    <s v="film &amp; video/animation"/>
    <n v="0.46194444444444444"/>
    <n v="25.984375"/>
    <x v="3"/>
    <x v="3"/>
  </r>
  <r>
    <n v="409"/>
    <s v="Stewart LLC"/>
    <s v="Secured asymmetric projection"/>
    <n v="135600"/>
    <n v="62804"/>
    <x v="0"/>
    <n v="714"/>
    <x v="0"/>
    <s v="USD"/>
    <n v="1492491600"/>
    <n v="1492837200"/>
    <b v="0"/>
    <b v="0"/>
    <s v="music/rock"/>
    <n v="0.46315634218289087"/>
    <n v="87.960784313725483"/>
    <x v="4"/>
    <x v="4"/>
  </r>
  <r>
    <n v="428"/>
    <s v="Mayer-Richmond"/>
    <s v="Progressive zero-defect capability"/>
    <n v="101400"/>
    <n v="47037"/>
    <x v="0"/>
    <n v="747"/>
    <x v="0"/>
    <s v="USD"/>
    <n v="1297404000"/>
    <n v="1298008800"/>
    <b v="0"/>
    <b v="0"/>
    <s v="film &amp; video/animation"/>
    <n v="0.46387573964497042"/>
    <n v="62.967871485943775"/>
    <x v="3"/>
    <x v="3"/>
  </r>
  <r>
    <n v="77"/>
    <s v="Acevedo-Huffman"/>
    <s v="Pre-emptive impactful model"/>
    <n v="9500"/>
    <n v="4460"/>
    <x v="0"/>
    <n v="56"/>
    <x v="0"/>
    <s v="USD"/>
    <n v="1285563600"/>
    <n v="1286773200"/>
    <b v="0"/>
    <b v="1"/>
    <s v="film &amp; video/animation"/>
    <n v="0.46947368421052632"/>
    <n v="79.642857142857139"/>
    <x v="3"/>
    <x v="3"/>
  </r>
  <r>
    <n v="659"/>
    <s v="Bailey and Sons"/>
    <s v="Grass-roots dynamic emulation"/>
    <n v="120700"/>
    <n v="57010"/>
    <x v="0"/>
    <n v="750"/>
    <x v="3"/>
    <s v="GBP"/>
    <n v="1296108000"/>
    <n v="1296194400"/>
    <b v="0"/>
    <b v="0"/>
    <s v="film &amp; video/documentary"/>
    <n v="0.47232808616404309"/>
    <n v="76.013333333333335"/>
    <x v="3"/>
    <x v="13"/>
  </r>
  <r>
    <n v="15"/>
    <s v="Wright, Hunt and Rowe"/>
    <s v="Extended eco-centric pricing structure"/>
    <n v="81200"/>
    <n v="38414"/>
    <x v="0"/>
    <n v="452"/>
    <x v="0"/>
    <s v="USD"/>
    <n v="1575957600"/>
    <n v="1576303200"/>
    <b v="0"/>
    <b v="0"/>
    <s v="technology/wearables"/>
    <n v="0.47307881773399013"/>
    <n v="84.986725663716811"/>
    <x v="2"/>
    <x v="11"/>
  </r>
  <r>
    <n v="45"/>
    <s v="Woods-Clark"/>
    <s v="Networked tertiary Graphical User Interface"/>
    <n v="9500"/>
    <n v="4530"/>
    <x v="0"/>
    <n v="48"/>
    <x v="0"/>
    <s v="USD"/>
    <n v="1478062800"/>
    <n v="1479362400"/>
    <b v="0"/>
    <b v="1"/>
    <s v="theater/plays"/>
    <n v="0.4768421052631579"/>
    <n v="94.375"/>
    <x v="0"/>
    <x v="0"/>
  </r>
  <r>
    <n v="499"/>
    <s v="Hunt Group"/>
    <s v="Reverse-engineered executive emulation"/>
    <n v="163800"/>
    <n v="78743"/>
    <x v="0"/>
    <n v="2072"/>
    <x v="0"/>
    <s v="USD"/>
    <n v="1458018000"/>
    <n v="1458450000"/>
    <b v="0"/>
    <b v="1"/>
    <s v="film &amp; video/documentary"/>
    <n v="0.48072649572649573"/>
    <n v="38.003378378378379"/>
    <x v="3"/>
    <x v="13"/>
  </r>
  <r>
    <n v="11"/>
    <s v="Perez, Johnson and Gardner"/>
    <s v="Grass-roots zero administration system engine"/>
    <n v="6300"/>
    <n v="3030"/>
    <x v="0"/>
    <n v="27"/>
    <x v="0"/>
    <s v="USD"/>
    <n v="1285045200"/>
    <n v="1285563600"/>
    <b v="0"/>
    <b v="1"/>
    <s v="theater/plays"/>
    <n v="0.48095238095238096"/>
    <n v="112.22222222222223"/>
    <x v="0"/>
    <x v="0"/>
  </r>
  <r>
    <n v="26"/>
    <s v="Spencer-Bates"/>
    <s v="Optional responsive customer loyalty"/>
    <n v="107500"/>
    <n v="51814"/>
    <x v="2"/>
    <n v="1480"/>
    <x v="0"/>
    <s v="USD"/>
    <n v="1533013200"/>
    <n v="1535346000"/>
    <b v="0"/>
    <b v="0"/>
    <s v="theater/plays"/>
    <n v="0.4819906976744186"/>
    <n v="35.009459459459457"/>
    <x v="0"/>
    <x v="0"/>
  </r>
  <r>
    <n v="644"/>
    <s v="Peters-Nelson"/>
    <s v="Distributed real-time algorithm"/>
    <n v="169400"/>
    <n v="81984"/>
    <x v="0"/>
    <n v="2928"/>
    <x v="1"/>
    <s v="CAD"/>
    <n v="1545112800"/>
    <n v="1546495200"/>
    <b v="0"/>
    <b v="0"/>
    <s v="theater/plays"/>
    <n v="0.48396694214876035"/>
    <n v="28"/>
    <x v="0"/>
    <x v="0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x v="14"/>
  </r>
  <r>
    <n v="649"/>
    <s v="Yang and Sons"/>
    <s v="Reactive 6thgeneration hub"/>
    <n v="121700"/>
    <n v="59003"/>
    <x v="0"/>
    <n v="602"/>
    <x v="2"/>
    <s v="CHF"/>
    <n v="1287550800"/>
    <n v="1288501200"/>
    <b v="1"/>
    <b v="1"/>
    <s v="theater/plays"/>
    <n v="0.48482333607230893"/>
    <n v="98.011627906976742"/>
    <x v="0"/>
    <x v="0"/>
  </r>
  <r>
    <n v="19"/>
    <s v="Perez-Hess"/>
    <s v="Down-sized cohesive archive"/>
    <n v="62500"/>
    <n v="30331"/>
    <x v="0"/>
    <n v="674"/>
    <x v="0"/>
    <s v="USD"/>
    <n v="1551679200"/>
    <n v="1553490000"/>
    <b v="0"/>
    <b v="1"/>
    <s v="theater/plays"/>
    <n v="0.48529600000000001"/>
    <n v="45.001483679525222"/>
    <x v="0"/>
    <x v="0"/>
  </r>
  <r>
    <n v="618"/>
    <s v="Miller Ltd"/>
    <s v="Open-architected mobile emulation"/>
    <n v="198600"/>
    <n v="97037"/>
    <x v="0"/>
    <n v="1198"/>
    <x v="0"/>
    <s v="USD"/>
    <n v="1367470800"/>
    <n v="1369285200"/>
    <b v="0"/>
    <b v="0"/>
    <s v="publishing/nonfiction"/>
    <n v="0.48860523665659616"/>
    <n v="80.999165275459092"/>
    <x v="6"/>
    <x v="7"/>
  </r>
  <r>
    <n v="777"/>
    <s v="Henderson Ltd"/>
    <s v="Open-architected stable algorithm"/>
    <n v="93800"/>
    <n v="45987"/>
    <x v="0"/>
    <n v="676"/>
    <x v="0"/>
    <s v="USD"/>
    <n v="1316754000"/>
    <n v="1319259600"/>
    <b v="0"/>
    <b v="0"/>
    <s v="theater/plays"/>
    <n v="0.49026652452025588"/>
    <n v="68.028106508875737"/>
    <x v="0"/>
    <x v="0"/>
  </r>
  <r>
    <n v="939"/>
    <s v="Williams, Johnson and Campbell"/>
    <s v="Streamlined human-resource Graphic Interface"/>
    <n v="7800"/>
    <n v="3839"/>
    <x v="0"/>
    <n v="67"/>
    <x v="0"/>
    <s v="USD"/>
    <n v="1304744400"/>
    <n v="1306213200"/>
    <b v="0"/>
    <b v="1"/>
    <s v="games/video games"/>
    <n v="0.49217948717948717"/>
    <n v="57.298507462686565"/>
    <x v="7"/>
    <x v="17"/>
  </r>
  <r>
    <n v="771"/>
    <s v="Smith, Mack and Williams"/>
    <s v="Self-enabling 5thgeneration paradigm"/>
    <n v="5600"/>
    <n v="2769"/>
    <x v="2"/>
    <n v="26"/>
    <x v="0"/>
    <s v="USD"/>
    <n v="1548482400"/>
    <n v="1550815200"/>
    <b v="0"/>
    <b v="0"/>
    <s v="theater/plays"/>
    <n v="0.49446428571428569"/>
    <n v="106.5"/>
    <x v="0"/>
    <x v="0"/>
  </r>
  <r>
    <n v="937"/>
    <s v="Tapia, Sandoval and Hurley"/>
    <s v="Cloned fresh-thinking model"/>
    <n v="171000"/>
    <n v="84891"/>
    <x v="2"/>
    <n v="976"/>
    <x v="0"/>
    <s v="USD"/>
    <n v="1448517600"/>
    <n v="1449295200"/>
    <b v="0"/>
    <b v="0"/>
    <s v="film &amp; video/documentary"/>
    <n v="0.49643859649122807"/>
    <n v="86.978483606557376"/>
    <x v="3"/>
    <x v="13"/>
  </r>
  <r>
    <n v="725"/>
    <s v="Dawson-Tyler"/>
    <s v="Optional 6thgeneration access"/>
    <n v="193200"/>
    <n v="97369"/>
    <x v="0"/>
    <n v="1596"/>
    <x v="0"/>
    <s v="USD"/>
    <n v="1416031200"/>
    <n v="1416204000"/>
    <b v="0"/>
    <b v="0"/>
    <s v="games/mobile games"/>
    <n v="0.50398033126293995"/>
    <n v="61.008145363408524"/>
    <x v="7"/>
    <x v="20"/>
  </r>
  <r>
    <n v="448"/>
    <s v="Price and Sons"/>
    <s v="Object-based demand-driven strategy"/>
    <n v="89900"/>
    <n v="45384"/>
    <x v="0"/>
    <n v="605"/>
    <x v="0"/>
    <s v="USD"/>
    <n v="1365915600"/>
    <n v="1366088400"/>
    <b v="0"/>
    <b v="1"/>
    <s v="games/video games"/>
    <n v="0.50482758620689661"/>
    <n v="75.014876033057845"/>
    <x v="7"/>
    <x v="17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x v="12"/>
  </r>
  <r>
    <n v="819"/>
    <s v="Buck-Khan"/>
    <s v="Integrated bandwidth-monitored alliance"/>
    <n v="8900"/>
    <n v="4509"/>
    <x v="0"/>
    <n v="47"/>
    <x v="0"/>
    <s v="USD"/>
    <n v="1353736800"/>
    <n v="1355032800"/>
    <b v="1"/>
    <b v="0"/>
    <s v="games/video games"/>
    <n v="0.50662921348314605"/>
    <n v="95.936170212765958"/>
    <x v="7"/>
    <x v="17"/>
  </r>
  <r>
    <n v="781"/>
    <s v="Thomas Ltd"/>
    <s v="Cross-group interactive architecture"/>
    <n v="8700"/>
    <n v="4414"/>
    <x v="2"/>
    <n v="56"/>
    <x v="2"/>
    <s v="CHF"/>
    <n v="1288501200"/>
    <n v="1292911200"/>
    <b v="0"/>
    <b v="0"/>
    <s v="theater/plays"/>
    <n v="0.50735632183908042"/>
    <n v="78.821428571428569"/>
    <x v="0"/>
    <x v="0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0"/>
    <x v="0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x v="13"/>
  </r>
  <r>
    <n v="852"/>
    <s v="Brady Ltd"/>
    <s v="Open-source reciprocal standardization"/>
    <n v="4900"/>
    <n v="2505"/>
    <x v="0"/>
    <n v="31"/>
    <x v="0"/>
    <s v="USD"/>
    <n v="1310792400"/>
    <n v="1311656400"/>
    <b v="0"/>
    <b v="1"/>
    <s v="games/video games"/>
    <n v="0.51122448979591839"/>
    <n v="80.806451612903231"/>
    <x v="7"/>
    <x v="17"/>
  </r>
  <r>
    <n v="829"/>
    <s v="Baker-Higgins"/>
    <s v="Vision-oriented scalable portal"/>
    <n v="9600"/>
    <n v="4929"/>
    <x v="0"/>
    <n v="154"/>
    <x v="0"/>
    <s v="USD"/>
    <n v="1433826000"/>
    <n v="1435122000"/>
    <b v="0"/>
    <b v="0"/>
    <s v="theater/plays"/>
    <n v="0.51343749999999999"/>
    <n v="32.006493506493506"/>
    <x v="0"/>
    <x v="0"/>
  </r>
  <r>
    <n v="299"/>
    <s v="Ramsey and Sons"/>
    <s v="Grass-roots contextually-based algorithm"/>
    <n v="3800"/>
    <n v="1954"/>
    <x v="0"/>
    <n v="49"/>
    <x v="0"/>
    <s v="USD"/>
    <n v="1456984800"/>
    <n v="1461819600"/>
    <b v="0"/>
    <b v="0"/>
    <s v="food/food trucks"/>
    <n v="0.51421052631578945"/>
    <n v="39.877551020408163"/>
    <x v="1"/>
    <x v="1"/>
  </r>
  <r>
    <n v="127"/>
    <s v="Martinez, Gomez and Dalton"/>
    <s v="Team-oriented 6thgeneration matrix"/>
    <n v="103200"/>
    <n v="53067"/>
    <x v="0"/>
    <n v="672"/>
    <x v="1"/>
    <s v="CAD"/>
    <n v="1273640400"/>
    <n v="1273899600"/>
    <b v="0"/>
    <b v="0"/>
    <s v="theater/plays"/>
    <n v="0.51421511627906979"/>
    <n v="78.96875"/>
    <x v="0"/>
    <x v="0"/>
  </r>
  <r>
    <n v="9"/>
    <s v="Rangel, Holt and Jones"/>
    <s v="Open-source fresh-thinking model"/>
    <n v="6200"/>
    <n v="3208"/>
    <x v="0"/>
    <n v="44"/>
    <x v="0"/>
    <s v="USD"/>
    <n v="1379566800"/>
    <n v="1383804000"/>
    <b v="0"/>
    <b v="0"/>
    <s v="music/electric music"/>
    <n v="0.51741935483870971"/>
    <n v="72.909090909090907"/>
    <x v="4"/>
    <x v="5"/>
  </r>
  <r>
    <n v="582"/>
    <s v="Pineda Ltd"/>
    <s v="Cross-group global system engine"/>
    <n v="8700"/>
    <n v="4531"/>
    <x v="0"/>
    <n v="42"/>
    <x v="0"/>
    <s v="USD"/>
    <n v="1433912400"/>
    <n v="1434344400"/>
    <b v="0"/>
    <b v="1"/>
    <s v="games/video games"/>
    <n v="0.5208045977011494"/>
    <n v="107.88095238095238"/>
    <x v="7"/>
    <x v="17"/>
  </r>
  <r>
    <n v="988"/>
    <s v="Gardner, Ryan and Gutierrez"/>
    <s v="Triple-buffered multi-tasking matrices"/>
    <n v="9400"/>
    <n v="4899"/>
    <x v="0"/>
    <n v="64"/>
    <x v="0"/>
    <s v="USD"/>
    <n v="1478930400"/>
    <n v="1480744800"/>
    <b v="0"/>
    <b v="0"/>
    <s v="publishing/radio &amp; podcasts"/>
    <n v="0.52117021276595743"/>
    <n v="76.546875"/>
    <x v="6"/>
    <x v="18"/>
  </r>
  <r>
    <n v="898"/>
    <s v="Davis-Gonzalez"/>
    <s v="Balanced regional flexibility"/>
    <n v="179100"/>
    <n v="93991"/>
    <x v="0"/>
    <n v="1221"/>
    <x v="0"/>
    <s v="USD"/>
    <n v="1576476000"/>
    <n v="1576994400"/>
    <b v="0"/>
    <b v="0"/>
    <s v="film &amp; video/documentary"/>
    <n v="0.52479620323841425"/>
    <n v="76.978705978705975"/>
    <x v="3"/>
    <x v="13"/>
  </r>
  <r>
    <n v="994"/>
    <s v="Leach, Rich and Price"/>
    <s v="Implemented bi-directional flexibility"/>
    <n v="141100"/>
    <n v="74073"/>
    <x v="0"/>
    <n v="842"/>
    <x v="0"/>
    <s v="USD"/>
    <n v="1413522000"/>
    <n v="1414040400"/>
    <b v="0"/>
    <b v="1"/>
    <s v="publishing/translations"/>
    <n v="0.52496810772501767"/>
    <n v="87.972684085510693"/>
    <x v="6"/>
    <x v="14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x v="6"/>
  </r>
  <r>
    <n v="483"/>
    <s v="Rice-Parker"/>
    <s v="Down-sized actuating infrastructure"/>
    <n v="91400"/>
    <n v="48236"/>
    <x v="0"/>
    <n v="554"/>
    <x v="0"/>
    <s v="USD"/>
    <n v="1576130400"/>
    <n v="1576735200"/>
    <b v="0"/>
    <b v="0"/>
    <s v="theater/plays"/>
    <n v="0.52774617067833696"/>
    <n v="87.068592057761734"/>
    <x v="0"/>
    <x v="0"/>
  </r>
  <r>
    <n v="349"/>
    <s v="Navarro and Sons"/>
    <s v="Multi-layered bottom-line frame"/>
    <n v="180800"/>
    <n v="95958"/>
    <x v="0"/>
    <n v="923"/>
    <x v="0"/>
    <s v="USD"/>
    <n v="1500008400"/>
    <n v="1502600400"/>
    <b v="0"/>
    <b v="0"/>
    <s v="theater/plays"/>
    <n v="0.53074115044247783"/>
    <n v="103.96316359696641"/>
    <x v="0"/>
    <x v="0"/>
  </r>
  <r>
    <n v="199"/>
    <s v="Hull, Baker and Martinez"/>
    <s v="Digitized reciprocal infrastructure"/>
    <n v="1800"/>
    <n v="968"/>
    <x v="0"/>
    <n v="13"/>
    <x v="0"/>
    <s v="USD"/>
    <n v="1436245200"/>
    <n v="1436590800"/>
    <b v="0"/>
    <b v="0"/>
    <s v="music/rock"/>
    <n v="0.5377777777777778"/>
    <n v="74.461538461538467"/>
    <x v="4"/>
    <x v="4"/>
  </r>
  <r>
    <n v="343"/>
    <s v="Spencer-Weber"/>
    <s v="Optional zero-defect task-force"/>
    <n v="9000"/>
    <n v="4853"/>
    <x v="0"/>
    <n v="147"/>
    <x v="0"/>
    <s v="USD"/>
    <n v="1384840800"/>
    <n v="1389420000"/>
    <b v="0"/>
    <b v="0"/>
    <s v="theater/plays"/>
    <n v="0.53922222222222227"/>
    <n v="33.013605442176868"/>
    <x v="0"/>
    <x v="0"/>
  </r>
  <r>
    <n v="251"/>
    <s v="Singleton Ltd"/>
    <s v="Enhanced user-facing function"/>
    <n v="7100"/>
    <n v="3840"/>
    <x v="0"/>
    <n v="101"/>
    <x v="0"/>
    <s v="USD"/>
    <n v="1355032800"/>
    <n v="1355205600"/>
    <b v="0"/>
    <b v="0"/>
    <s v="theater/plays"/>
    <n v="0.54084507042253516"/>
    <n v="38.019801980198018"/>
    <x v="0"/>
    <x v="0"/>
  </r>
  <r>
    <n v="702"/>
    <s v="Sims-Gross"/>
    <s v="Object-based attitude-oriented analyzer"/>
    <n v="8700"/>
    <n v="4710"/>
    <x v="0"/>
    <n v="83"/>
    <x v="0"/>
    <s v="USD"/>
    <n v="1374469200"/>
    <n v="1374901200"/>
    <b v="0"/>
    <b v="0"/>
    <s v="technology/wearables"/>
    <n v="0.54137931034482756"/>
    <n v="56.746987951807228"/>
    <x v="2"/>
    <x v="11"/>
  </r>
  <r>
    <n v="433"/>
    <s v="Potter, Harper and Everett"/>
    <s v="Decentralized composite paradigm"/>
    <n v="121400"/>
    <n v="65755"/>
    <x v="0"/>
    <n v="792"/>
    <x v="0"/>
    <s v="USD"/>
    <n v="1385359200"/>
    <n v="1386741600"/>
    <b v="0"/>
    <b v="1"/>
    <s v="film &amp; video/documentary"/>
    <n v="0.54163920922570019"/>
    <n v="83.023989898989896"/>
    <x v="3"/>
    <x v="1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x v="9"/>
  </r>
  <r>
    <n v="477"/>
    <s v="Hogan, Porter and Rivera"/>
    <s v="Organic object-oriented core"/>
    <n v="8500"/>
    <n v="4613"/>
    <x v="0"/>
    <n v="113"/>
    <x v="0"/>
    <s v="USD"/>
    <n v="1309064400"/>
    <n v="1311397200"/>
    <b v="0"/>
    <b v="0"/>
    <s v="film &amp; video/science fiction"/>
    <n v="0.54270588235294115"/>
    <n v="40.823008849557525"/>
    <x v="3"/>
    <x v="15"/>
  </r>
  <r>
    <n v="572"/>
    <s v="Clements Group"/>
    <s v="Assimilated actuating policy"/>
    <n v="9000"/>
    <n v="4896"/>
    <x v="2"/>
    <n v="94"/>
    <x v="0"/>
    <s v="USD"/>
    <n v="1443416400"/>
    <n v="1444798800"/>
    <b v="0"/>
    <b v="1"/>
    <s v="music/rock"/>
    <n v="0.54400000000000004"/>
    <n v="52.085106382978722"/>
    <x v="4"/>
    <x v="4"/>
  </r>
  <r>
    <n v="290"/>
    <s v="Wilson, Hall and Osborne"/>
    <s v="Advanced global data-warehouse"/>
    <n v="168600"/>
    <n v="91722"/>
    <x v="0"/>
    <n v="908"/>
    <x v="0"/>
    <s v="USD"/>
    <n v="1368162000"/>
    <n v="1370926800"/>
    <b v="0"/>
    <b v="1"/>
    <s v="film &amp; video/documentary"/>
    <n v="0.54402135231316728"/>
    <n v="101.01541850220265"/>
    <x v="3"/>
    <x v="13"/>
  </r>
  <r>
    <n v="375"/>
    <s v="Leblanc-Pineda"/>
    <s v="Future-proofed upward-trending contingency"/>
    <n v="2700"/>
    <n v="1479"/>
    <x v="0"/>
    <n v="25"/>
    <x v="0"/>
    <s v="USD"/>
    <n v="1444971600"/>
    <n v="1449900000"/>
    <b v="0"/>
    <b v="0"/>
    <s v="music/indie rock"/>
    <n v="0.54777777777777781"/>
    <n v="59.16"/>
    <x v="4"/>
    <x v="10"/>
  </r>
  <r>
    <n v="796"/>
    <s v="Freeman-Ferguson"/>
    <s v="Profound full-range open system"/>
    <n v="7800"/>
    <n v="4275"/>
    <x v="0"/>
    <n v="78"/>
    <x v="0"/>
    <s v="USD"/>
    <n v="1407474000"/>
    <n v="1408078800"/>
    <b v="0"/>
    <b v="1"/>
    <s v="games/mobile games"/>
    <n v="0.54807692307692313"/>
    <n v="54.807692307692307"/>
    <x v="7"/>
    <x v="2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0"/>
    <x v="0"/>
  </r>
  <r>
    <n v="417"/>
    <s v="Bradshaw, Smith and Ryan"/>
    <s v="Upgradable 24/7 emulation"/>
    <n v="1700"/>
    <n v="943"/>
    <x v="0"/>
    <n v="15"/>
    <x v="0"/>
    <s v="USD"/>
    <n v="1541221200"/>
    <n v="1543298400"/>
    <b v="0"/>
    <b v="0"/>
    <s v="theater/plays"/>
    <n v="0.55470588235294116"/>
    <n v="62.866666666666667"/>
    <x v="0"/>
    <x v="0"/>
  </r>
  <r>
    <n v="515"/>
    <s v="Cox LLC"/>
    <s v="Phased 24hour flexibility"/>
    <n v="8600"/>
    <n v="4797"/>
    <x v="0"/>
    <n v="133"/>
    <x v="1"/>
    <s v="CAD"/>
    <n v="1324620000"/>
    <n v="1324792800"/>
    <b v="0"/>
    <b v="1"/>
    <s v="theater/plays"/>
    <n v="0.55779069767441858"/>
    <n v="36.067669172932334"/>
    <x v="0"/>
    <x v="0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0"/>
    <x v="0"/>
  </r>
  <r>
    <n v="639"/>
    <s v="Barnes-Williams"/>
    <s v="Upgradable explicit forecast"/>
    <n v="8600"/>
    <n v="4832"/>
    <x v="1"/>
    <n v="45"/>
    <x v="0"/>
    <s v="USD"/>
    <n v="1532754000"/>
    <n v="1532754000"/>
    <b v="0"/>
    <b v="1"/>
    <s v="film &amp; video/drama"/>
    <n v="0.56186046511627907"/>
    <n v="107.37777777777778"/>
    <x v="3"/>
    <x v="12"/>
  </r>
  <r>
    <n v="453"/>
    <s v="Saunders Ltd"/>
    <s v="Multi-layered multi-tasking secured line"/>
    <n v="182400"/>
    <n v="102749"/>
    <x v="0"/>
    <n v="1181"/>
    <x v="0"/>
    <s v="USD"/>
    <n v="1480572000"/>
    <n v="1484114400"/>
    <b v="0"/>
    <b v="0"/>
    <s v="film &amp; video/science fiction"/>
    <n v="0.56331688596491225"/>
    <n v="87.001693480101608"/>
    <x v="3"/>
    <x v="15"/>
  </r>
  <r>
    <n v="999"/>
    <s v="Hernandez, Norton and Kelley"/>
    <s v="Expanded eco-centric policy"/>
    <n v="111100"/>
    <n v="62819"/>
    <x v="2"/>
    <n v="1122"/>
    <x v="0"/>
    <s v="USD"/>
    <n v="1467176400"/>
    <n v="1467781200"/>
    <b v="0"/>
    <b v="0"/>
    <s v="food/food trucks"/>
    <n v="0.56542754275427543"/>
    <n v="55.98841354723708"/>
    <x v="1"/>
    <x v="1"/>
  </r>
  <r>
    <n v="998"/>
    <s v="Taylor, Santiago and Flores"/>
    <s v="Polarized composite customer loyalty"/>
    <n v="66600"/>
    <n v="37823"/>
    <x v="0"/>
    <n v="374"/>
    <x v="0"/>
    <s v="USD"/>
    <n v="1265868000"/>
    <n v="1267077600"/>
    <b v="0"/>
    <b v="1"/>
    <s v="music/indie rock"/>
    <n v="0.5679129129129129"/>
    <n v="101.13101604278074"/>
    <x v="4"/>
    <x v="10"/>
  </r>
  <r>
    <n v="767"/>
    <s v="Hale, Pearson and Jenkins"/>
    <s v="Upgradable attitude-oriented project"/>
    <n v="97200"/>
    <n v="55372"/>
    <x v="0"/>
    <n v="513"/>
    <x v="0"/>
    <s v="USD"/>
    <n v="1444107600"/>
    <n v="1447999200"/>
    <b v="0"/>
    <b v="0"/>
    <s v="publishing/translations"/>
    <n v="0.56967078189300413"/>
    <n v="107.93762183235867"/>
    <x v="6"/>
    <x v="14"/>
  </r>
  <r>
    <n v="418"/>
    <s v="Jackson PLC"/>
    <s v="Quality-focused client-server core"/>
    <n v="163700"/>
    <n v="93963"/>
    <x v="0"/>
    <n v="1999"/>
    <x v="1"/>
    <s v="CAD"/>
    <n v="1336280400"/>
    <n v="1336366800"/>
    <b v="0"/>
    <b v="0"/>
    <s v="film &amp; video/documentary"/>
    <n v="0.57399511301160655"/>
    <n v="47.005002501250623"/>
    <x v="3"/>
    <x v="13"/>
  </r>
  <r>
    <n v="914"/>
    <s v="Ramirez, Padilla and Barrera"/>
    <s v="Diverse client-driven conglomeration"/>
    <n v="6400"/>
    <n v="3676"/>
    <x v="0"/>
    <n v="141"/>
    <x v="3"/>
    <s v="GBP"/>
    <n v="1375592400"/>
    <n v="1376629200"/>
    <b v="0"/>
    <b v="0"/>
    <s v="theater/plays"/>
    <n v="0.57437499999999997"/>
    <n v="26.070921985815602"/>
    <x v="0"/>
    <x v="0"/>
  </r>
  <r>
    <n v="917"/>
    <s v="Cooper Inc"/>
    <s v="Polarized discrete product"/>
    <n v="3600"/>
    <n v="2097"/>
    <x v="1"/>
    <n v="27"/>
    <x v="3"/>
    <s v="GBP"/>
    <n v="1309237200"/>
    <n v="1311310800"/>
    <b v="0"/>
    <b v="1"/>
    <s v="film &amp; video/shorts"/>
    <n v="0.58250000000000002"/>
    <n v="77.666666666666671"/>
    <x v="3"/>
    <x v="19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x v="2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0"/>
    <x v="0"/>
  </r>
  <r>
    <n v="154"/>
    <s v="Rodriguez-Brown"/>
    <s v="Devolved foreground benchmark"/>
    <n v="171300"/>
    <n v="100650"/>
    <x v="0"/>
    <n v="1059"/>
    <x v="0"/>
    <s v="USD"/>
    <n v="1463029200"/>
    <n v="1465016400"/>
    <b v="0"/>
    <b v="1"/>
    <s v="music/indie rock"/>
    <n v="0.58756567425569173"/>
    <n v="95.042492917847028"/>
    <x v="4"/>
    <x v="10"/>
  </r>
  <r>
    <n v="355"/>
    <s v="Burns-Burnett"/>
    <s v="Front-line scalable definition"/>
    <n v="3800"/>
    <n v="2241"/>
    <x v="1"/>
    <n v="86"/>
    <x v="0"/>
    <s v="USD"/>
    <n v="1485064800"/>
    <n v="1488520800"/>
    <b v="0"/>
    <b v="0"/>
    <s v="technology/wearables"/>
    <n v="0.58973684210526311"/>
    <n v="26.058139534883722"/>
    <x v="2"/>
    <x v="11"/>
  </r>
  <r>
    <n v="3"/>
    <s v="Mcdonald, Gonzalez and Ross"/>
    <s v="Vision-oriented fresh-thinking conglomeration"/>
    <n v="4200"/>
    <n v="2477"/>
    <x v="0"/>
    <n v="24"/>
    <x v="0"/>
    <s v="USD"/>
    <n v="1565499600"/>
    <n v="1568955600"/>
    <b v="0"/>
    <b v="0"/>
    <s v="music/rock"/>
    <n v="0.58976190476190471"/>
    <n v="103.20833333333333"/>
    <x v="4"/>
    <x v="4"/>
  </r>
  <r>
    <n v="696"/>
    <s v="Lopez, Reid and Johnson"/>
    <s v="Total real-time hardware"/>
    <n v="164100"/>
    <n v="96888"/>
    <x v="0"/>
    <n v="889"/>
    <x v="0"/>
    <s v="USD"/>
    <n v="1429506000"/>
    <n v="1429592400"/>
    <b v="0"/>
    <b v="1"/>
    <s v="theater/plays"/>
    <n v="0.59042047531992692"/>
    <n v="108.98537682789652"/>
    <x v="0"/>
    <x v="0"/>
  </r>
  <r>
    <n v="109"/>
    <s v="Romero and Sons"/>
    <s v="Object-based client-server application"/>
    <n v="5200"/>
    <n v="3079"/>
    <x v="0"/>
    <n v="60"/>
    <x v="0"/>
    <s v="USD"/>
    <n v="1389506400"/>
    <n v="1389679200"/>
    <b v="0"/>
    <b v="0"/>
    <s v="film &amp; video/television"/>
    <n v="0.5921153846153846"/>
    <n v="51.31666666666667"/>
    <x v="3"/>
    <x v="21"/>
  </r>
  <r>
    <n v="953"/>
    <s v="Boyle Ltd"/>
    <s v="Streamlined fault-tolerant conglomeration"/>
    <n v="3300"/>
    <n v="1980"/>
    <x v="0"/>
    <n v="21"/>
    <x v="0"/>
    <s v="USD"/>
    <n v="1450591200"/>
    <n v="1453701600"/>
    <b v="0"/>
    <b v="1"/>
    <s v="film &amp; video/science fiction"/>
    <n v="0.6"/>
    <n v="94.285714285714292"/>
    <x v="3"/>
    <x v="15"/>
  </r>
  <r>
    <n v="658"/>
    <s v="Howell, Myers and Olson"/>
    <s v="Self-enabling mission-critical success"/>
    <n v="52600"/>
    <n v="31594"/>
    <x v="2"/>
    <n v="390"/>
    <x v="0"/>
    <s v="USD"/>
    <n v="1440910800"/>
    <n v="1442898000"/>
    <b v="0"/>
    <b v="0"/>
    <s v="music/rock"/>
    <n v="0.60064638783269964"/>
    <n v="81.010256410256417"/>
    <x v="4"/>
    <x v="4"/>
  </r>
  <r>
    <n v="128"/>
    <s v="Allen-Curtis"/>
    <s v="Phased human-resource core"/>
    <n v="70600"/>
    <n v="42596"/>
    <x v="2"/>
    <n v="532"/>
    <x v="0"/>
    <s v="USD"/>
    <n v="1282885200"/>
    <n v="1284008400"/>
    <b v="0"/>
    <b v="0"/>
    <s v="music/rock"/>
    <n v="0.60334277620396604"/>
    <n v="80.067669172932327"/>
    <x v="4"/>
    <x v="4"/>
  </r>
  <r>
    <n v="93"/>
    <s v="Hall and Sons"/>
    <s v="Pre-emptive radical architecture"/>
    <n v="108800"/>
    <n v="65877"/>
    <x v="2"/>
    <n v="610"/>
    <x v="0"/>
    <s v="USD"/>
    <n v="1350709200"/>
    <n v="1351054800"/>
    <b v="0"/>
    <b v="1"/>
    <s v="theater/plays"/>
    <n v="0.60548713235294116"/>
    <n v="107.99508196721311"/>
    <x v="0"/>
    <x v="0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0"/>
    <x v="0"/>
  </r>
  <r>
    <n v="970"/>
    <s v="Glover-Nelson"/>
    <s v="Inverse context-sensitive info-mediaries"/>
    <n v="94900"/>
    <n v="57659"/>
    <x v="0"/>
    <n v="594"/>
    <x v="0"/>
    <s v="USD"/>
    <n v="1304917200"/>
    <n v="1305003600"/>
    <b v="0"/>
    <b v="0"/>
    <s v="theater/plays"/>
    <n v="0.60757639620653314"/>
    <n v="97.069023569023571"/>
    <x v="0"/>
    <x v="0"/>
  </r>
  <r>
    <n v="739"/>
    <s v="Meyer-Avila"/>
    <s v="Multi-tiered discrete support"/>
    <n v="10000"/>
    <n v="6100"/>
    <x v="0"/>
    <n v="191"/>
    <x v="0"/>
    <s v="USD"/>
    <n v="1340946000"/>
    <n v="1341032400"/>
    <b v="0"/>
    <b v="0"/>
    <s v="music/indie rock"/>
    <n v="0.61"/>
    <n v="31.937172774869111"/>
    <x v="4"/>
    <x v="10"/>
  </r>
  <r>
    <n v="181"/>
    <s v="Daniels, Rose and Tyler"/>
    <s v="Centralized global approach"/>
    <n v="8600"/>
    <n v="5315"/>
    <x v="0"/>
    <n v="136"/>
    <x v="0"/>
    <s v="USD"/>
    <n v="1507093200"/>
    <n v="1508648400"/>
    <b v="0"/>
    <b v="0"/>
    <s v="technology/web"/>
    <n v="0.61802325581395345"/>
    <n v="39.080882352941174"/>
    <x v="2"/>
    <x v="2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x v="4"/>
  </r>
  <r>
    <n v="413"/>
    <s v="Rush-Bowers"/>
    <s v="Persevering analyzing extranet"/>
    <n v="189500"/>
    <n v="117628"/>
    <x v="1"/>
    <n v="1089"/>
    <x v="0"/>
    <s v="USD"/>
    <n v="1543298400"/>
    <n v="1545631200"/>
    <b v="0"/>
    <b v="0"/>
    <s v="film &amp; video/animation"/>
    <n v="0.62072823218997364"/>
    <n v="108.01469237832875"/>
    <x v="3"/>
    <x v="3"/>
  </r>
  <r>
    <n v="940"/>
    <s v="Wiggins Ltd"/>
    <s v="Upgradable analyzing core"/>
    <n v="9900"/>
    <n v="6161"/>
    <x v="1"/>
    <n v="66"/>
    <x v="1"/>
    <s v="CAD"/>
    <n v="1354341600"/>
    <n v="1356242400"/>
    <b v="0"/>
    <b v="0"/>
    <s v="technology/web"/>
    <n v="0.62232323232323228"/>
    <n v="93.348484848484844"/>
    <x v="2"/>
    <x v="2"/>
  </r>
  <r>
    <n v="630"/>
    <s v="Patterson-Johnson"/>
    <s v="Grass-roots directional workforce"/>
    <n v="9500"/>
    <n v="5973"/>
    <x v="2"/>
    <n v="87"/>
    <x v="0"/>
    <s v="USD"/>
    <n v="1556686800"/>
    <n v="1557637200"/>
    <b v="0"/>
    <b v="1"/>
    <s v="theater/plays"/>
    <n v="0.62873684210526315"/>
    <n v="68.65517241379311"/>
    <x v="0"/>
    <x v="0"/>
  </r>
  <r>
    <n v="809"/>
    <s v="Williams and Sons"/>
    <s v="Public-key bottom-line algorithm"/>
    <n v="140800"/>
    <n v="88536"/>
    <x v="0"/>
    <n v="2108"/>
    <x v="2"/>
    <s v="CHF"/>
    <n v="1344920400"/>
    <n v="1345006800"/>
    <b v="0"/>
    <b v="0"/>
    <s v="film &amp; video/documentary"/>
    <n v="0.62880681818181816"/>
    <n v="42"/>
    <x v="3"/>
    <x v="13"/>
  </r>
  <r>
    <n v="575"/>
    <s v="Fuentes LLC"/>
    <s v="Universal zero-defect concept"/>
    <n v="83300"/>
    <n v="52421"/>
    <x v="0"/>
    <n v="558"/>
    <x v="0"/>
    <s v="USD"/>
    <n v="1400562000"/>
    <n v="1400821200"/>
    <b v="0"/>
    <b v="1"/>
    <s v="theater/plays"/>
    <n v="0.62930372148859548"/>
    <n v="93.944444444444443"/>
    <x v="0"/>
    <x v="0"/>
  </r>
  <r>
    <n v="948"/>
    <s v="Smith-Hill"/>
    <s v="Integrated holistic paradigm"/>
    <n v="9400"/>
    <n v="5918"/>
    <x v="2"/>
    <n v="160"/>
    <x v="0"/>
    <s v="USD"/>
    <n v="1418364000"/>
    <n v="1419228000"/>
    <b v="1"/>
    <b v="1"/>
    <s v="film &amp; video/documentary"/>
    <n v="0.62957446808510642"/>
    <n v="36.987499999999997"/>
    <x v="3"/>
    <x v="13"/>
  </r>
  <r>
    <n v="648"/>
    <s v="Vargas-Cox"/>
    <s v="Vision-oriented local contingency"/>
    <n v="98600"/>
    <n v="62174"/>
    <x v="2"/>
    <n v="723"/>
    <x v="0"/>
    <s v="USD"/>
    <n v="1499317200"/>
    <n v="1500872400"/>
    <b v="1"/>
    <b v="0"/>
    <s v="food/food trucks"/>
    <n v="0.63056795131845844"/>
    <n v="85.994467496542185"/>
    <x v="1"/>
    <x v="1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x v="11"/>
  </r>
  <r>
    <n v="452"/>
    <s v="Morris Group"/>
    <s v="Realigned impactful artificial intelligence"/>
    <n v="4800"/>
    <n v="3045"/>
    <x v="0"/>
    <n v="31"/>
    <x v="0"/>
    <s v="USD"/>
    <n v="1278392400"/>
    <n v="1278478800"/>
    <b v="0"/>
    <b v="0"/>
    <s v="film &amp; video/drama"/>
    <n v="0.63437500000000002"/>
    <n v="98.225806451612897"/>
    <x v="3"/>
    <x v="12"/>
  </r>
  <r>
    <n v="382"/>
    <s v="King Ltd"/>
    <s v="Visionary systemic process improvement"/>
    <n v="9100"/>
    <n v="5803"/>
    <x v="0"/>
    <n v="67"/>
    <x v="0"/>
    <s v="USD"/>
    <n v="1508130000"/>
    <n v="1509771600"/>
    <b v="0"/>
    <b v="0"/>
    <s v="photography/photography books"/>
    <n v="0.63769230769230767"/>
    <n v="86.611940298507463"/>
    <x v="5"/>
    <x v="6"/>
  </r>
  <r>
    <n v="399"/>
    <s v="Acosta, Mullins and Morris"/>
    <s v="Pre-emptive interactive model"/>
    <n v="97300"/>
    <n v="62127"/>
    <x v="0"/>
    <n v="941"/>
    <x v="0"/>
    <s v="USD"/>
    <n v="1296626400"/>
    <n v="1297231200"/>
    <b v="0"/>
    <b v="0"/>
    <s v="music/indie rock"/>
    <n v="0.63850976361767731"/>
    <n v="66.022316684378325"/>
    <x v="4"/>
    <x v="10"/>
  </r>
  <r>
    <n v="693"/>
    <s v="Bradford-Silva"/>
    <s v="Reverse-engineered composite hierarchy"/>
    <n v="180400"/>
    <n v="115396"/>
    <x v="0"/>
    <n v="1748"/>
    <x v="0"/>
    <s v="USD"/>
    <n v="1508216400"/>
    <n v="1509685200"/>
    <b v="0"/>
    <b v="0"/>
    <s v="theater/plays"/>
    <n v="0.63966740576496672"/>
    <n v="66.016018306636155"/>
    <x v="0"/>
    <x v="0"/>
  </r>
  <r>
    <n v="421"/>
    <s v="Thomas-Lopez"/>
    <s v="User-centric fault-tolerant archive"/>
    <n v="9400"/>
    <n v="6015"/>
    <x v="0"/>
    <n v="118"/>
    <x v="0"/>
    <s v="USD"/>
    <n v="1498712400"/>
    <n v="1501304400"/>
    <b v="0"/>
    <b v="1"/>
    <s v="technology/wearables"/>
    <n v="0.63989361702127656"/>
    <n v="50.974576271186443"/>
    <x v="2"/>
    <x v="11"/>
  </r>
  <r>
    <n v="581"/>
    <s v="Sanchez, Cross and Savage"/>
    <s v="Sharable mobile knowledgebase"/>
    <n v="6000"/>
    <n v="3841"/>
    <x v="0"/>
    <n v="71"/>
    <x v="0"/>
    <s v="USD"/>
    <n v="1304053200"/>
    <n v="1305349200"/>
    <b v="0"/>
    <b v="0"/>
    <s v="technology/web"/>
    <n v="0.64016666666666666"/>
    <n v="54.098591549295776"/>
    <x v="2"/>
    <x v="2"/>
  </r>
  <r>
    <n v="666"/>
    <s v="York, Barr and Grant"/>
    <s v="Cloned bottom-line success"/>
    <n v="3100"/>
    <n v="1985"/>
    <x v="2"/>
    <n v="25"/>
    <x v="0"/>
    <s v="USD"/>
    <n v="1377838800"/>
    <n v="1378357200"/>
    <b v="0"/>
    <b v="1"/>
    <s v="theater/plays"/>
    <n v="0.64032258064516134"/>
    <n v="79.400000000000006"/>
    <x v="0"/>
    <x v="0"/>
  </r>
  <r>
    <n v="884"/>
    <s v="Strickland Group"/>
    <s v="Horizontal secondary interface"/>
    <n v="170800"/>
    <n v="109374"/>
    <x v="0"/>
    <n v="1886"/>
    <x v="0"/>
    <s v="USD"/>
    <n v="1399179600"/>
    <n v="1399352400"/>
    <b v="0"/>
    <b v="1"/>
    <s v="theater/plays"/>
    <n v="0.64036299765807958"/>
    <n v="57.992576882290564"/>
    <x v="0"/>
    <x v="0"/>
  </r>
  <r>
    <n v="151"/>
    <s v="Parker LLC"/>
    <s v="Customizable intermediate extranet"/>
    <n v="137200"/>
    <n v="88037"/>
    <x v="0"/>
    <n v="1467"/>
    <x v="0"/>
    <s v="USD"/>
    <n v="1402290000"/>
    <n v="1406696400"/>
    <b v="0"/>
    <b v="0"/>
    <s v="music/electric music"/>
    <n v="0.64166909620991253"/>
    <n v="60.011588275391958"/>
    <x v="4"/>
    <x v="5"/>
  </r>
  <r>
    <n v="122"/>
    <s v="Taylor PLC"/>
    <s v="Seamless zero-defect solution"/>
    <n v="136800"/>
    <n v="88055"/>
    <x v="0"/>
    <n v="3387"/>
    <x v="0"/>
    <s v="USD"/>
    <n v="1417068000"/>
    <n v="1419400800"/>
    <b v="0"/>
    <b v="0"/>
    <s v="publishing/fiction"/>
    <n v="0.64367690058479532"/>
    <n v="25.997933274284026"/>
    <x v="6"/>
    <x v="1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x v="3"/>
  </r>
  <r>
    <n v="629"/>
    <s v="Jackson, Martinez and Ray"/>
    <s v="Multi-tiered executive toolset"/>
    <n v="85900"/>
    <n v="55476"/>
    <x v="0"/>
    <n v="750"/>
    <x v="0"/>
    <s v="USD"/>
    <n v="1467781200"/>
    <n v="1467954000"/>
    <b v="0"/>
    <b v="1"/>
    <s v="theater/plays"/>
    <n v="0.64582072176949945"/>
    <n v="73.968000000000004"/>
    <x v="0"/>
    <x v="0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0"/>
    <x v="0"/>
  </r>
  <r>
    <n v="589"/>
    <s v="Avery, Brown and Parker"/>
    <s v="Exclusive intangible extranet"/>
    <n v="7900"/>
    <n v="5113"/>
    <x v="0"/>
    <n v="102"/>
    <x v="0"/>
    <s v="USD"/>
    <n v="1436072400"/>
    <n v="1436677200"/>
    <b v="0"/>
    <b v="0"/>
    <s v="film &amp; video/documentary"/>
    <n v="0.64721518987341775"/>
    <n v="50.127450980392155"/>
    <x v="3"/>
    <x v="13"/>
  </r>
  <r>
    <n v="576"/>
    <s v="Moran and Sons"/>
    <s v="Object-based bottom-line superstructure"/>
    <n v="9700"/>
    <n v="6298"/>
    <x v="0"/>
    <n v="64"/>
    <x v="0"/>
    <s v="USD"/>
    <n v="1509512400"/>
    <n v="1510984800"/>
    <b v="0"/>
    <b v="0"/>
    <s v="theater/plays"/>
    <n v="0.6492783505154639"/>
    <n v="98.40625"/>
    <x v="0"/>
    <x v="0"/>
  </r>
  <r>
    <n v="155"/>
    <s v="Hall-Schaefer"/>
    <s v="Distributed eco-centric methodology"/>
    <n v="139500"/>
    <n v="90706"/>
    <x v="0"/>
    <n v="1194"/>
    <x v="0"/>
    <s v="USD"/>
    <n v="1269493200"/>
    <n v="1270789200"/>
    <b v="0"/>
    <b v="0"/>
    <s v="theater/plays"/>
    <n v="0.65022222222222226"/>
    <n v="75.968174204355108"/>
    <x v="0"/>
    <x v="0"/>
  </r>
  <r>
    <n v="776"/>
    <s v="Taylor-Rowe"/>
    <s v="Synchronized multimedia frame"/>
    <n v="110800"/>
    <n v="72623"/>
    <x v="0"/>
    <n v="2201"/>
    <x v="0"/>
    <s v="USD"/>
    <n v="1562216400"/>
    <n v="1563771600"/>
    <b v="0"/>
    <b v="0"/>
    <s v="theater/plays"/>
    <n v="0.65544223826714798"/>
    <n v="32.995456610631528"/>
    <x v="0"/>
    <x v="0"/>
  </r>
  <r>
    <n v="392"/>
    <s v="Hernandez-Grimes"/>
    <s v="Profit-focused zero administration forecast"/>
    <n v="102900"/>
    <n v="67546"/>
    <x v="0"/>
    <n v="1608"/>
    <x v="0"/>
    <s v="USD"/>
    <n v="1294293600"/>
    <n v="1294466400"/>
    <b v="0"/>
    <b v="0"/>
    <s v="technology/wearables"/>
    <n v="0.65642371234207963"/>
    <n v="42.006218905472636"/>
    <x v="2"/>
    <x v="11"/>
  </r>
  <r>
    <n v="342"/>
    <s v="Gibson-Hernandez"/>
    <s v="Visionary foreground middleware"/>
    <n v="47900"/>
    <n v="31864"/>
    <x v="0"/>
    <n v="328"/>
    <x v="0"/>
    <s v="USD"/>
    <n v="1374296400"/>
    <n v="1375333200"/>
    <b v="0"/>
    <b v="0"/>
    <s v="theater/plays"/>
    <n v="0.66521920668058454"/>
    <n v="97.146341463414629"/>
    <x v="0"/>
    <x v="0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1"/>
    <x v="1"/>
  </r>
  <r>
    <n v="14"/>
    <s v="Rodriguez, Rose and Stewart"/>
    <s v="Cloned directional synergy"/>
    <n v="28200"/>
    <n v="18829"/>
    <x v="0"/>
    <n v="200"/>
    <x v="0"/>
    <s v="USD"/>
    <n v="1331013600"/>
    <n v="1333342800"/>
    <b v="0"/>
    <b v="0"/>
    <s v="music/indie rock"/>
    <n v="0.66769503546099296"/>
    <n v="94.144999999999996"/>
    <x v="4"/>
    <x v="10"/>
  </r>
  <r>
    <n v="18"/>
    <s v="Johnson-Gould"/>
    <s v="Exclusive needs-based adapter"/>
    <n v="9100"/>
    <n v="6089"/>
    <x v="2"/>
    <n v="135"/>
    <x v="0"/>
    <s v="USD"/>
    <n v="1536382800"/>
    <n v="1537074000"/>
    <b v="0"/>
    <b v="0"/>
    <s v="theater/plays"/>
    <n v="0.66912087912087914"/>
    <n v="45.103703703703701"/>
    <x v="0"/>
    <x v="0"/>
  </r>
  <r>
    <n v="985"/>
    <s v="Logan-Curtis"/>
    <s v="Enhanced optimal ability"/>
    <n v="170600"/>
    <n v="114523"/>
    <x v="0"/>
    <n v="4405"/>
    <x v="0"/>
    <s v="USD"/>
    <n v="1386309600"/>
    <n v="1388556000"/>
    <b v="0"/>
    <b v="1"/>
    <s v="music/rock"/>
    <n v="0.67129542790152408"/>
    <n v="25.998410896708286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x v="15"/>
  </r>
  <r>
    <n v="685"/>
    <s v="Lee-Cobb"/>
    <s v="Customizable homogeneous firmware"/>
    <n v="140000"/>
    <n v="94501"/>
    <x v="0"/>
    <n v="926"/>
    <x v="1"/>
    <s v="CAD"/>
    <n v="1440306000"/>
    <n v="1442379600"/>
    <b v="0"/>
    <b v="0"/>
    <s v="theater/plays"/>
    <n v="0.67500714285714281"/>
    <n v="102.05291576673866"/>
    <x v="0"/>
    <x v="0"/>
  </r>
  <r>
    <n v="430"/>
    <s v="Cochran Ltd"/>
    <s v="Re-engineered attitude-oriented frame"/>
    <n v="8100"/>
    <n v="5487"/>
    <x v="0"/>
    <n v="84"/>
    <x v="0"/>
    <s v="USD"/>
    <n v="1569733200"/>
    <n v="1572670800"/>
    <b v="0"/>
    <b v="0"/>
    <s v="theater/plays"/>
    <n v="0.67740740740740746"/>
    <n v="65.321428571428569"/>
    <x v="0"/>
    <x v="0"/>
  </r>
  <r>
    <n v="371"/>
    <s v="Nolan, Smith and Sanchez"/>
    <s v="Multi-channeled logistical matrices"/>
    <n v="189200"/>
    <n v="128410"/>
    <x v="0"/>
    <n v="2176"/>
    <x v="0"/>
    <s v="USD"/>
    <n v="1423375200"/>
    <n v="1427778000"/>
    <b v="0"/>
    <b v="0"/>
    <s v="theater/plays"/>
    <n v="0.67869978858350954"/>
    <n v="59.011948529411768"/>
    <x v="0"/>
    <x v="0"/>
  </r>
  <r>
    <n v="759"/>
    <s v="Rodriguez PLC"/>
    <s v="Grass-roots upward-trending installation"/>
    <n v="167500"/>
    <n v="114615"/>
    <x v="0"/>
    <n v="1274"/>
    <x v="0"/>
    <s v="USD"/>
    <n v="1517810400"/>
    <n v="1520402400"/>
    <b v="0"/>
    <b v="0"/>
    <s v="music/electric music"/>
    <n v="0.6842686567164179"/>
    <n v="89.964678178963894"/>
    <x v="4"/>
    <x v="5"/>
  </r>
  <r>
    <n v="190"/>
    <s v="Cook LLC"/>
    <s v="Up-sized dynamic throughput"/>
    <n v="3700"/>
    <n v="2538"/>
    <x v="0"/>
    <n v="24"/>
    <x v="0"/>
    <s v="USD"/>
    <n v="1370322000"/>
    <n v="1370408400"/>
    <b v="0"/>
    <b v="1"/>
    <s v="theater/plays"/>
    <n v="0.68594594594594593"/>
    <n v="105.75"/>
    <x v="0"/>
    <x v="0"/>
  </r>
  <r>
    <n v="828"/>
    <s v="Munoz, Cherry and Bell"/>
    <s v="Cross-platform reciprocal budgetary management"/>
    <n v="7100"/>
    <n v="4899"/>
    <x v="0"/>
    <n v="70"/>
    <x v="0"/>
    <s v="USD"/>
    <n v="1535432400"/>
    <n v="1537592400"/>
    <b v="0"/>
    <b v="0"/>
    <s v="theater/plays"/>
    <n v="0.69"/>
    <n v="69.98571428571428"/>
    <x v="0"/>
    <x v="0"/>
  </r>
  <r>
    <n v="183"/>
    <s v="Rogers, Huerta and Medina"/>
    <s v="Pre-emptive bandwidth-monitored instruction set"/>
    <n v="5100"/>
    <n v="3525"/>
    <x v="0"/>
    <n v="86"/>
    <x v="1"/>
    <s v="CAD"/>
    <n v="1284008400"/>
    <n v="1285131600"/>
    <b v="0"/>
    <b v="0"/>
    <s v="music/rock"/>
    <n v="0.69117647058823528"/>
    <n v="40.988372093023258"/>
    <x v="4"/>
    <x v="4"/>
  </r>
  <r>
    <n v="875"/>
    <s v="Mueller-Harmon"/>
    <s v="Implemented tangible approach"/>
    <n v="7900"/>
    <n v="5465"/>
    <x v="0"/>
    <n v="67"/>
    <x v="0"/>
    <s v="USD"/>
    <n v="1294898400"/>
    <n v="1294984800"/>
    <b v="0"/>
    <b v="0"/>
    <s v="music/rock"/>
    <n v="0.6917721518987342"/>
    <n v="81.567164179104481"/>
    <x v="4"/>
    <x v="4"/>
  </r>
  <r>
    <n v="4"/>
    <s v="Larson-Little"/>
    <s v="Proactive foreground core"/>
    <n v="7600"/>
    <n v="5265"/>
    <x v="0"/>
    <n v="53"/>
    <x v="0"/>
    <s v="USD"/>
    <n v="1547964000"/>
    <n v="1548309600"/>
    <b v="0"/>
    <b v="0"/>
    <s v="theater/plays"/>
    <n v="0.69276315789473686"/>
    <n v="99.339622641509436"/>
    <x v="0"/>
    <x v="0"/>
  </r>
  <r>
    <n v="858"/>
    <s v="Ayala, Crawford and Taylor"/>
    <s v="Realigned 5thgeneration knowledge user"/>
    <n v="4000"/>
    <n v="2778"/>
    <x v="0"/>
    <n v="35"/>
    <x v="0"/>
    <s v="USD"/>
    <n v="1524286800"/>
    <n v="1524891600"/>
    <b v="1"/>
    <b v="0"/>
    <s v="food/food trucks"/>
    <n v="0.69450000000000001"/>
    <n v="79.371428571428567"/>
    <x v="1"/>
    <x v="1"/>
  </r>
  <r>
    <n v="79"/>
    <s v="Soto LLC"/>
    <s v="Triple-buffered reciprocal project"/>
    <n v="57800"/>
    <n v="40228"/>
    <x v="0"/>
    <n v="838"/>
    <x v="0"/>
    <s v="USD"/>
    <n v="1529125200"/>
    <n v="1529557200"/>
    <b v="0"/>
    <b v="0"/>
    <s v="theater/plays"/>
    <n v="0.6959861591695502"/>
    <n v="48.004773269689736"/>
    <x v="0"/>
    <x v="0"/>
  </r>
  <r>
    <n v="952"/>
    <s v="Cummings-Hayes"/>
    <s v="Virtual multi-tasking core"/>
    <n v="145500"/>
    <n v="101987"/>
    <x v="2"/>
    <n v="2266"/>
    <x v="0"/>
    <s v="USD"/>
    <n v="1470718800"/>
    <n v="1471928400"/>
    <b v="0"/>
    <b v="0"/>
    <s v="film &amp; video/documentary"/>
    <n v="0.70094158075601376"/>
    <n v="45.007502206531335"/>
    <x v="3"/>
    <x v="13"/>
  </r>
  <r>
    <n v="501"/>
    <s v="Mccann-Le"/>
    <s v="Focused coherent methodology"/>
    <n v="153600"/>
    <n v="107743"/>
    <x v="0"/>
    <n v="1796"/>
    <x v="0"/>
    <s v="USD"/>
    <n v="1363064400"/>
    <n v="1363237200"/>
    <b v="0"/>
    <b v="0"/>
    <s v="film &amp; video/documentary"/>
    <n v="0.70145182291666663"/>
    <n v="59.990534521158132"/>
    <x v="3"/>
    <x v="13"/>
  </r>
  <r>
    <n v="509"/>
    <s v="White LLC"/>
    <s v="Robust zero-defect project"/>
    <n v="168500"/>
    <n v="119510"/>
    <x v="0"/>
    <n v="1258"/>
    <x v="0"/>
    <s v="USD"/>
    <n v="1336194000"/>
    <n v="1337058000"/>
    <b v="0"/>
    <b v="0"/>
    <s v="theater/plays"/>
    <n v="0.70925816023738875"/>
    <n v="95"/>
    <x v="0"/>
    <x v="0"/>
  </r>
  <r>
    <n v="135"/>
    <s v="Le, Burton and Evans"/>
    <s v="Balanced zero-defect software"/>
    <n v="7700"/>
    <n v="5488"/>
    <x v="0"/>
    <n v="117"/>
    <x v="0"/>
    <s v="USD"/>
    <n v="1362636000"/>
    <n v="1363064400"/>
    <b v="0"/>
    <b v="1"/>
    <s v="theater/plays"/>
    <n v="0.71272727272727276"/>
    <n v="46.905982905982903"/>
    <x v="0"/>
    <x v="0"/>
  </r>
  <r>
    <n v="348"/>
    <s v="Hensley Ltd"/>
    <s v="Versatile cohesive open system"/>
    <n v="199000"/>
    <n v="142823"/>
    <x v="0"/>
    <n v="3483"/>
    <x v="0"/>
    <s v="USD"/>
    <n v="1487224800"/>
    <n v="1488348000"/>
    <b v="0"/>
    <b v="0"/>
    <s v="food/food trucks"/>
    <n v="0.71770351758793971"/>
    <n v="41.005742176284812"/>
    <x v="1"/>
    <x v="1"/>
  </r>
  <r>
    <n v="185"/>
    <s v="Bailey PLC"/>
    <s v="Innovative actuating conglomeration"/>
    <n v="1000"/>
    <n v="718"/>
    <x v="0"/>
    <n v="19"/>
    <x v="0"/>
    <s v="USD"/>
    <n v="1526187600"/>
    <n v="1527138000"/>
    <b v="0"/>
    <b v="0"/>
    <s v="film &amp; video/television"/>
    <n v="0.71799999999999997"/>
    <n v="37.789473684210527"/>
    <x v="3"/>
    <x v="21"/>
  </r>
  <r>
    <n v="931"/>
    <s v="Lowery, Hayden and Cruz"/>
    <s v="Digitized 24/7 budgetary management"/>
    <n v="7900"/>
    <n v="5729"/>
    <x v="0"/>
    <n v="112"/>
    <x v="0"/>
    <s v="USD"/>
    <n v="1403931600"/>
    <n v="1404104400"/>
    <b v="0"/>
    <b v="1"/>
    <s v="theater/plays"/>
    <n v="0.72518987341772156"/>
    <n v="51.151785714285715"/>
    <x v="0"/>
    <x v="0"/>
  </r>
  <r>
    <n v="539"/>
    <s v="Thomas, Welch and Santana"/>
    <s v="Assimilated exuding toolset"/>
    <n v="9800"/>
    <n v="7120"/>
    <x v="0"/>
    <n v="77"/>
    <x v="0"/>
    <s v="USD"/>
    <n v="1561957200"/>
    <n v="1562475600"/>
    <b v="0"/>
    <b v="1"/>
    <s v="food/food trucks"/>
    <n v="0.72653061224489801"/>
    <n v="92.467532467532465"/>
    <x v="1"/>
    <x v="1"/>
  </r>
  <r>
    <n v="587"/>
    <s v="Williams-Santos"/>
    <s v="Open-source analyzing monitoring"/>
    <n v="9400"/>
    <n v="6852"/>
    <x v="0"/>
    <n v="156"/>
    <x v="1"/>
    <s v="CAD"/>
    <n v="1547877600"/>
    <n v="1552366800"/>
    <b v="0"/>
    <b v="1"/>
    <s v="food/food trucks"/>
    <n v="0.72893617021276591"/>
    <n v="43.92307692307692"/>
    <x v="1"/>
    <x v="1"/>
  </r>
  <r>
    <n v="996"/>
    <s v="Butler LLC"/>
    <s v="Future-proofed upward-trending migration"/>
    <n v="6600"/>
    <n v="4814"/>
    <x v="0"/>
    <n v="112"/>
    <x v="0"/>
    <s v="USD"/>
    <n v="1357106400"/>
    <n v="1359698400"/>
    <b v="0"/>
    <b v="0"/>
    <s v="theater/plays"/>
    <n v="0.72939393939393937"/>
    <n v="42.982142857142854"/>
    <x v="0"/>
    <x v="0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x v="4"/>
  </r>
  <r>
    <n v="977"/>
    <s v="Johnson Group"/>
    <s v="Vision-oriented interactive solution"/>
    <n v="7000"/>
    <n v="5177"/>
    <x v="0"/>
    <n v="67"/>
    <x v="0"/>
    <s v="USD"/>
    <n v="1517983200"/>
    <n v="1520748000"/>
    <b v="0"/>
    <b v="0"/>
    <s v="food/food trucks"/>
    <n v="0.73957142857142855"/>
    <n v="77.268656716417908"/>
    <x v="1"/>
    <x v="1"/>
  </r>
  <r>
    <n v="308"/>
    <s v="Davis Ltd"/>
    <s v="Grass-roots optimizing projection"/>
    <n v="118200"/>
    <n v="87560"/>
    <x v="0"/>
    <n v="803"/>
    <x v="0"/>
    <s v="USD"/>
    <n v="1303102800"/>
    <n v="1303189200"/>
    <b v="0"/>
    <b v="0"/>
    <s v="theater/plays"/>
    <n v="0.74077834179357027"/>
    <n v="109.04109589041096"/>
    <x v="0"/>
    <x v="0"/>
  </r>
  <r>
    <n v="176"/>
    <s v="Stone-Orozco"/>
    <s v="Proactive scalable Graphical User Interface"/>
    <n v="115000"/>
    <n v="86060"/>
    <x v="0"/>
    <n v="782"/>
    <x v="0"/>
    <s v="USD"/>
    <n v="1472878800"/>
    <n v="1473656400"/>
    <b v="0"/>
    <b v="0"/>
    <s v="theater/plays"/>
    <n v="0.74834782608695649"/>
    <n v="110.05115089514067"/>
    <x v="0"/>
    <x v="0"/>
  </r>
  <r>
    <n v="836"/>
    <s v="Macias Inc"/>
    <s v="Optimized didactic intranet"/>
    <n v="8100"/>
    <n v="6086"/>
    <x v="0"/>
    <n v="94"/>
    <x v="0"/>
    <s v="USD"/>
    <n v="1265349600"/>
    <n v="1266300000"/>
    <b v="0"/>
    <b v="0"/>
    <s v="music/indie rock"/>
    <n v="0.75135802469135804"/>
    <n v="64.744680851063833"/>
    <x v="4"/>
    <x v="10"/>
  </r>
  <r>
    <n v="309"/>
    <s v="Harris-Perry"/>
    <s v="User-centric 6thgeneration attitude"/>
    <n v="4100"/>
    <n v="3087"/>
    <x v="2"/>
    <n v="75"/>
    <x v="0"/>
    <s v="USD"/>
    <n v="1316581200"/>
    <n v="1318309200"/>
    <b v="0"/>
    <b v="1"/>
    <s v="music/indie rock"/>
    <n v="0.75292682926829269"/>
    <n v="41.16"/>
    <x v="4"/>
    <x v="10"/>
  </r>
  <r>
    <n v="386"/>
    <s v="Gardner Group"/>
    <s v="Progressive 5thgeneration customer loyalty"/>
    <n v="135500"/>
    <n v="103554"/>
    <x v="0"/>
    <n v="1068"/>
    <x v="0"/>
    <s v="USD"/>
    <n v="1277528400"/>
    <n v="1278565200"/>
    <b v="0"/>
    <b v="0"/>
    <s v="theater/plays"/>
    <n v="0.76423616236162362"/>
    <n v="96.960674157303373"/>
    <x v="0"/>
    <x v="0"/>
  </r>
  <r>
    <n v="231"/>
    <s v="Williams, Carter and Gonzalez"/>
    <s v="Cross-platform uniform hardware"/>
    <n v="7200"/>
    <n v="5523"/>
    <x v="2"/>
    <n v="67"/>
    <x v="0"/>
    <s v="USD"/>
    <n v="1369112400"/>
    <n v="1374123600"/>
    <b v="0"/>
    <b v="0"/>
    <s v="theater/plays"/>
    <n v="0.76708333333333334"/>
    <n v="82.432835820895519"/>
    <x v="0"/>
    <x v="0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x v="9"/>
  </r>
  <r>
    <n v="811"/>
    <s v="Page, Holt and Mack"/>
    <s v="Fundamental methodical emulation"/>
    <n v="92500"/>
    <n v="71320"/>
    <x v="0"/>
    <n v="679"/>
    <x v="0"/>
    <s v="USD"/>
    <n v="1452319200"/>
    <n v="1452492000"/>
    <b v="0"/>
    <b v="1"/>
    <s v="games/video games"/>
    <n v="0.77102702702702708"/>
    <n v="105.03681885125184"/>
    <x v="7"/>
    <x v="17"/>
  </r>
  <r>
    <n v="663"/>
    <s v="Everett-Wolfe"/>
    <s v="Total optimizing software"/>
    <n v="10000"/>
    <n v="7724"/>
    <x v="0"/>
    <n v="87"/>
    <x v="0"/>
    <s v="USD"/>
    <n v="1286427600"/>
    <n v="1288414800"/>
    <b v="0"/>
    <b v="0"/>
    <s v="theater/plays"/>
    <n v="0.77239999999999998"/>
    <n v="88.781609195402297"/>
    <x v="0"/>
    <x v="0"/>
  </r>
  <r>
    <n v="625"/>
    <s v="Martinez Inc"/>
    <s v="Organic upward-trending Graphical User Interface"/>
    <n v="7500"/>
    <n v="5803"/>
    <x v="0"/>
    <n v="62"/>
    <x v="0"/>
    <s v="USD"/>
    <n v="1580104800"/>
    <n v="1581314400"/>
    <b v="0"/>
    <b v="0"/>
    <s v="theater/plays"/>
    <n v="0.77373333333333338"/>
    <n v="93.596774193548384"/>
    <x v="0"/>
    <x v="0"/>
  </r>
  <r>
    <n v="877"/>
    <s v="Estrada Group"/>
    <s v="Multi-lateral uniform collaboration"/>
    <n v="163600"/>
    <n v="126628"/>
    <x v="0"/>
    <n v="1229"/>
    <x v="0"/>
    <s v="USD"/>
    <n v="1469509200"/>
    <n v="1469595600"/>
    <b v="0"/>
    <b v="0"/>
    <s v="food/food trucks"/>
    <n v="0.77400977995110021"/>
    <n v="103.033360455655"/>
    <x v="1"/>
    <x v="1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x v="6"/>
  </r>
  <r>
    <n v="76"/>
    <s v="Martin, Conway and Larsen"/>
    <s v="Horizontal next generation function"/>
    <n v="122900"/>
    <n v="95993"/>
    <x v="0"/>
    <n v="1684"/>
    <x v="0"/>
    <s v="USD"/>
    <n v="1421992800"/>
    <n v="1426222800"/>
    <b v="1"/>
    <b v="1"/>
    <s v="theater/plays"/>
    <n v="0.78106590724165992"/>
    <n v="57.00296912114014"/>
    <x v="0"/>
    <x v="0"/>
  </r>
  <r>
    <n v="161"/>
    <s v="Bruce Group"/>
    <s v="Cross-platform methodical process improvement"/>
    <n v="5500"/>
    <n v="4300"/>
    <x v="0"/>
    <n v="75"/>
    <x v="0"/>
    <s v="USD"/>
    <n v="1442984400"/>
    <n v="1443502800"/>
    <b v="0"/>
    <b v="1"/>
    <s v="technology/web"/>
    <n v="0.78181818181818186"/>
    <n v="57.333333333333336"/>
    <x v="2"/>
    <x v="2"/>
  </r>
  <r>
    <n v="634"/>
    <s v="Taylor, Johnson and Hernandez"/>
    <s v="Polarized incremental portal"/>
    <n v="118200"/>
    <n v="92824"/>
    <x v="2"/>
    <n v="1658"/>
    <x v="0"/>
    <s v="USD"/>
    <n v="1490418000"/>
    <n v="1491627600"/>
    <b v="0"/>
    <b v="0"/>
    <s v="film &amp; video/television"/>
    <n v="0.78531302876480547"/>
    <n v="55.985524728588658"/>
    <x v="3"/>
    <x v="21"/>
  </r>
  <r>
    <n v="90"/>
    <s v="Kramer Group"/>
    <s v="Synergistic explicit parallelism"/>
    <n v="7800"/>
    <n v="6132"/>
    <x v="0"/>
    <n v="106"/>
    <x v="0"/>
    <s v="USD"/>
    <n v="1456380000"/>
    <n v="1456380000"/>
    <b v="0"/>
    <b v="1"/>
    <s v="theater/plays"/>
    <n v="0.7861538461538462"/>
    <n v="57.849056603773583"/>
    <x v="0"/>
    <x v="0"/>
  </r>
  <r>
    <n v="202"/>
    <s v="Mcknight-Freeman"/>
    <s v="Upgradable scalable methodology"/>
    <n v="8300"/>
    <n v="6543"/>
    <x v="2"/>
    <n v="82"/>
    <x v="0"/>
    <s v="USD"/>
    <n v="1317531600"/>
    <n v="1317877200"/>
    <b v="0"/>
    <b v="0"/>
    <s v="food/food trucks"/>
    <n v="0.78831325301204824"/>
    <n v="79.792682926829272"/>
    <x v="1"/>
    <x v="1"/>
  </r>
  <r>
    <n v="588"/>
    <s v="Weber Inc"/>
    <s v="Up-sized discrete firmware"/>
    <n v="157600"/>
    <n v="124517"/>
    <x v="0"/>
    <n v="1368"/>
    <x v="3"/>
    <s v="GBP"/>
    <n v="1269493200"/>
    <n v="1272171600"/>
    <b v="0"/>
    <b v="0"/>
    <s v="theater/plays"/>
    <n v="0.7900824873096447"/>
    <n v="91.021198830409361"/>
    <x v="0"/>
    <x v="0"/>
  </r>
  <r>
    <n v="637"/>
    <s v="Williams-Ramirez"/>
    <s v="Open-architected 24/7 throughput"/>
    <n v="8500"/>
    <n v="6750"/>
    <x v="0"/>
    <n v="65"/>
    <x v="0"/>
    <s v="USD"/>
    <n v="1479103200"/>
    <n v="1479794400"/>
    <b v="0"/>
    <b v="0"/>
    <s v="theater/plays"/>
    <n v="0.79411764705882348"/>
    <n v="103.84615384615384"/>
    <x v="0"/>
    <x v="0"/>
  </r>
  <r>
    <n v="27"/>
    <s v="Best, Carr and Williams"/>
    <s v="Diverse transitional migration"/>
    <n v="2000"/>
    <n v="1599"/>
    <x v="0"/>
    <n v="15"/>
    <x v="0"/>
    <s v="USD"/>
    <n v="1443848400"/>
    <n v="1444539600"/>
    <b v="0"/>
    <b v="0"/>
    <s v="music/rock"/>
    <n v="0.79949999999999999"/>
    <n v="106.6"/>
    <x v="4"/>
    <x v="4"/>
  </r>
  <r>
    <n v="339"/>
    <s v="Lewis, Taylor and Rivers"/>
    <s v="Front-line transitional algorithm"/>
    <n v="136300"/>
    <n v="108974"/>
    <x v="2"/>
    <n v="1297"/>
    <x v="1"/>
    <s v="CAD"/>
    <n v="1501650000"/>
    <n v="1502859600"/>
    <b v="0"/>
    <b v="0"/>
    <s v="theater/plays"/>
    <n v="0.79951577402787966"/>
    <n v="84.02004626060139"/>
    <x v="0"/>
    <x v="0"/>
  </r>
  <r>
    <n v="528"/>
    <s v="Avila, Ford and Welch"/>
    <s v="Focused leadingedge matrix"/>
    <n v="9000"/>
    <n v="7227"/>
    <x v="0"/>
    <n v="80"/>
    <x v="3"/>
    <s v="GBP"/>
    <n v="1385186400"/>
    <n v="1389074400"/>
    <b v="0"/>
    <b v="0"/>
    <s v="music/indie rock"/>
    <n v="0.80300000000000005"/>
    <n v="90.337500000000006"/>
    <x v="4"/>
    <x v="10"/>
  </r>
  <r>
    <n v="779"/>
    <s v="Webb Group"/>
    <s v="Public-key actuating projection"/>
    <n v="108700"/>
    <n v="87293"/>
    <x v="0"/>
    <n v="831"/>
    <x v="0"/>
    <s v="USD"/>
    <n v="1439528400"/>
    <n v="1440306000"/>
    <b v="0"/>
    <b v="1"/>
    <s v="theater/plays"/>
    <n v="0.80306347746090156"/>
    <n v="105.04572803850782"/>
    <x v="0"/>
    <x v="0"/>
  </r>
  <r>
    <n v="481"/>
    <s v="Mcclure LLC"/>
    <s v="Sharable discrete budgetary management"/>
    <n v="196600"/>
    <n v="159931"/>
    <x v="0"/>
    <n v="1538"/>
    <x v="0"/>
    <s v="USD"/>
    <n v="1412139600"/>
    <n v="1415772000"/>
    <b v="0"/>
    <b v="1"/>
    <s v="theater/plays"/>
    <n v="0.81348423194303154"/>
    <n v="103.98634590377114"/>
    <x v="0"/>
    <x v="0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x v="6"/>
  </r>
  <r>
    <n v="660"/>
    <s v="Jensen-Brown"/>
    <s v="Fundamental disintermediate matrix"/>
    <n v="9100"/>
    <n v="7438"/>
    <x v="0"/>
    <n v="77"/>
    <x v="0"/>
    <s v="USD"/>
    <n v="1440133200"/>
    <n v="1440910800"/>
    <b v="1"/>
    <b v="0"/>
    <s v="theater/plays"/>
    <n v="0.81736263736263737"/>
    <n v="96.597402597402592"/>
    <x v="0"/>
    <x v="0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x v="18"/>
  </r>
  <r>
    <n v="446"/>
    <s v="Martin, Martin and Solis"/>
    <s v="Assimilated uniform methodology"/>
    <n v="6800"/>
    <n v="5579"/>
    <x v="0"/>
    <n v="186"/>
    <x v="0"/>
    <s v="USD"/>
    <n v="1355810400"/>
    <n v="1355983200"/>
    <b v="0"/>
    <b v="0"/>
    <s v="technology/wearables"/>
    <n v="0.82044117647058823"/>
    <n v="29.99462365591398"/>
    <x v="2"/>
    <x v="11"/>
  </r>
  <r>
    <n v="303"/>
    <s v="Guerrero, Flores and Jenkins"/>
    <s v="Networked optimal architecture"/>
    <n v="3400"/>
    <n v="2809"/>
    <x v="0"/>
    <n v="32"/>
    <x v="0"/>
    <s v="USD"/>
    <n v="1452146400"/>
    <n v="1452578400"/>
    <b v="0"/>
    <b v="0"/>
    <s v="music/indie rock"/>
    <n v="0.82617647058823529"/>
    <n v="87.78125"/>
    <x v="4"/>
    <x v="10"/>
  </r>
  <r>
    <n v="432"/>
    <s v="Harper-Bryan"/>
    <s v="Re-contextualized dedicated hardware"/>
    <n v="7700"/>
    <n v="6369"/>
    <x v="0"/>
    <n v="91"/>
    <x v="0"/>
    <s v="USD"/>
    <n v="1399006800"/>
    <n v="1400734800"/>
    <b v="0"/>
    <b v="0"/>
    <s v="theater/plays"/>
    <n v="0.82714285714285718"/>
    <n v="69.989010989010993"/>
    <x v="0"/>
    <x v="0"/>
  </r>
  <r>
    <n v="172"/>
    <s v="Nixon Inc"/>
    <s v="Centralized national firmware"/>
    <n v="800"/>
    <n v="663"/>
    <x v="0"/>
    <n v="26"/>
    <x v="0"/>
    <s v="USD"/>
    <n v="1405746000"/>
    <n v="1407042000"/>
    <b v="0"/>
    <b v="1"/>
    <s v="film &amp; video/documentary"/>
    <n v="0.82874999999999999"/>
    <n v="25.5"/>
    <x v="3"/>
    <x v="13"/>
  </r>
  <r>
    <n v="633"/>
    <s v="Yu and Sons"/>
    <s v="Adaptive context-sensitive architecture"/>
    <n v="6700"/>
    <n v="5569"/>
    <x v="0"/>
    <n v="105"/>
    <x v="0"/>
    <s v="USD"/>
    <n v="1446876000"/>
    <n v="1447221600"/>
    <b v="0"/>
    <b v="0"/>
    <s v="film &amp; video/animation"/>
    <n v="0.83119402985074631"/>
    <n v="53.038095238095238"/>
    <x v="3"/>
    <x v="3"/>
  </r>
  <r>
    <n v="284"/>
    <s v="Tran LLC"/>
    <s v="Ameliorated fresh-thinking protocol"/>
    <n v="9800"/>
    <n v="8153"/>
    <x v="0"/>
    <n v="132"/>
    <x v="0"/>
    <s v="USD"/>
    <n v="1335848400"/>
    <n v="1336280400"/>
    <b v="0"/>
    <b v="0"/>
    <s v="technology/web"/>
    <n v="0.83193877551020412"/>
    <n v="61.765151515151516"/>
    <x v="2"/>
    <x v="2"/>
  </r>
  <r>
    <n v="677"/>
    <s v="Murphy-Fox"/>
    <s v="Organic system-worthy orchestration"/>
    <n v="5300"/>
    <n v="4432"/>
    <x v="0"/>
    <n v="111"/>
    <x v="0"/>
    <s v="USD"/>
    <n v="1468126800"/>
    <n v="1472446800"/>
    <b v="0"/>
    <b v="0"/>
    <s v="publishing/fiction"/>
    <n v="0.83622641509433959"/>
    <n v="39.927927927927925"/>
    <x v="6"/>
    <x v="16"/>
  </r>
  <r>
    <n v="564"/>
    <s v="Hernandez-Macdonald"/>
    <s v="Organic high-level implementation"/>
    <n v="168700"/>
    <n v="141393"/>
    <x v="0"/>
    <n v="1790"/>
    <x v="0"/>
    <s v="USD"/>
    <n v="1426395600"/>
    <n v="1427086800"/>
    <b v="0"/>
    <b v="0"/>
    <s v="theater/plays"/>
    <n v="0.83813278008298753"/>
    <n v="78.990502793296088"/>
    <x v="0"/>
    <x v="0"/>
  </r>
  <r>
    <n v="524"/>
    <s v="Johnson-Contreras"/>
    <s v="Diverse scalable superstructure"/>
    <n v="96700"/>
    <n v="81136"/>
    <x v="0"/>
    <n v="1979"/>
    <x v="0"/>
    <s v="USD"/>
    <n v="1272258000"/>
    <n v="1273381200"/>
    <b v="0"/>
    <b v="0"/>
    <s v="theater/plays"/>
    <n v="0.83904860392967939"/>
    <n v="40.998484082870135"/>
    <x v="0"/>
    <x v="0"/>
  </r>
  <r>
    <n v="694"/>
    <s v="Mora-Bradley"/>
    <s v="Programmable tangible ability"/>
    <n v="9100"/>
    <n v="7656"/>
    <x v="0"/>
    <n v="79"/>
    <x v="0"/>
    <s v="USD"/>
    <n v="1511762400"/>
    <n v="1514959200"/>
    <b v="0"/>
    <b v="0"/>
    <s v="theater/plays"/>
    <n v="0.84131868131868137"/>
    <n v="96.911392405063296"/>
    <x v="0"/>
    <x v="0"/>
  </r>
  <r>
    <n v="525"/>
    <s v="Greene, Lloyd and Sims"/>
    <s v="Balanced leadingedge data-warehouse"/>
    <n v="2100"/>
    <n v="1768"/>
    <x v="0"/>
    <n v="63"/>
    <x v="0"/>
    <s v="USD"/>
    <n v="1290492000"/>
    <n v="1290837600"/>
    <b v="0"/>
    <b v="0"/>
    <s v="technology/wearables"/>
    <n v="0.84190476190476193"/>
    <n v="28.063492063492063"/>
    <x v="2"/>
    <x v="11"/>
  </r>
  <r>
    <n v="699"/>
    <s v="King Inc"/>
    <s v="Ergonomic dedicated focus group"/>
    <n v="7400"/>
    <n v="6245"/>
    <x v="0"/>
    <n v="56"/>
    <x v="0"/>
    <s v="USD"/>
    <n v="1561438800"/>
    <n v="1561525200"/>
    <b v="0"/>
    <b v="0"/>
    <s v="film &amp; video/drama"/>
    <n v="0.8439189189189189"/>
    <n v="111.51785714285714"/>
    <x v="3"/>
    <x v="12"/>
  </r>
  <r>
    <n v="341"/>
    <s v="Guzman Group"/>
    <s v="Ameliorated disintermediate utilization"/>
    <n v="114300"/>
    <n v="96777"/>
    <x v="0"/>
    <n v="1257"/>
    <x v="0"/>
    <s v="USD"/>
    <n v="1440738000"/>
    <n v="1441342800"/>
    <b v="0"/>
    <b v="0"/>
    <s v="music/indie rock"/>
    <n v="0.84669291338582675"/>
    <n v="76.990453460620529"/>
    <x v="4"/>
    <x v="1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x v="6"/>
  </r>
  <r>
    <n v="414"/>
    <s v="Davis and Sons"/>
    <s v="Innovative human-resource migration"/>
    <n v="188200"/>
    <n v="159405"/>
    <x v="0"/>
    <n v="5497"/>
    <x v="0"/>
    <s v="USD"/>
    <n v="1271739600"/>
    <n v="1272430800"/>
    <b v="0"/>
    <b v="1"/>
    <s v="food/food trucks"/>
    <n v="0.84699787460148779"/>
    <n v="28.998544660724033"/>
    <x v="1"/>
    <x v="1"/>
  </r>
  <r>
    <n v="886"/>
    <s v="Sanders LLC"/>
    <s v="Multi-tiered explicit focus group"/>
    <n v="150600"/>
    <n v="127745"/>
    <x v="0"/>
    <n v="1825"/>
    <x v="0"/>
    <s v="USD"/>
    <n v="1282798800"/>
    <n v="1284354000"/>
    <b v="0"/>
    <b v="0"/>
    <s v="music/indie rock"/>
    <n v="0.84824037184594958"/>
    <n v="69.9972602739726"/>
    <x v="4"/>
    <x v="10"/>
  </r>
  <r>
    <n v="982"/>
    <s v="Freeman-French"/>
    <s v="Multi-layered optimal application"/>
    <n v="7200"/>
    <n v="6115"/>
    <x v="0"/>
    <n v="75"/>
    <x v="0"/>
    <s v="USD"/>
    <n v="1311051600"/>
    <n v="1311224400"/>
    <b v="0"/>
    <b v="1"/>
    <s v="film &amp; video/documentary"/>
    <n v="0.84930555555555554"/>
    <n v="81.533333333333331"/>
    <x v="3"/>
    <x v="13"/>
  </r>
  <r>
    <n v="960"/>
    <s v="Robbins Group"/>
    <s v="Function-based interactive matrix"/>
    <n v="5500"/>
    <n v="4678"/>
    <x v="0"/>
    <n v="55"/>
    <x v="0"/>
    <s v="USD"/>
    <n v="1454911200"/>
    <n v="1458104400"/>
    <b v="0"/>
    <b v="0"/>
    <s v="technology/web"/>
    <n v="0.85054545454545449"/>
    <n v="85.054545454545448"/>
    <x v="2"/>
    <x v="2"/>
  </r>
  <r>
    <n v="403"/>
    <s v="Leonard-Mcclain"/>
    <s v="Virtual foreground throughput"/>
    <n v="195800"/>
    <n v="168820"/>
    <x v="0"/>
    <n v="3015"/>
    <x v="1"/>
    <s v="CAD"/>
    <n v="1273640400"/>
    <n v="1276750800"/>
    <b v="0"/>
    <b v="1"/>
    <s v="theater/plays"/>
    <n v="0.86220633299284988"/>
    <n v="55.99336650082919"/>
    <x v="0"/>
    <x v="0"/>
  </r>
  <r>
    <n v="681"/>
    <s v="Kelly PLC"/>
    <s v="Decentralized context-sensitive superstructure"/>
    <n v="184100"/>
    <n v="159037"/>
    <x v="0"/>
    <n v="1657"/>
    <x v="0"/>
    <s v="USD"/>
    <n v="1324447200"/>
    <n v="1324965600"/>
    <b v="0"/>
    <b v="0"/>
    <s v="theater/plays"/>
    <n v="0.86386203150461705"/>
    <n v="95.978877489438744"/>
    <x v="0"/>
    <x v="0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x v="13"/>
  </r>
  <r>
    <n v="769"/>
    <s v="Johnson-Morales"/>
    <s v="Devolved 24hour forecast"/>
    <n v="125600"/>
    <n v="109106"/>
    <x v="0"/>
    <n v="3410"/>
    <x v="0"/>
    <s v="USD"/>
    <n v="1376542800"/>
    <n v="1378789200"/>
    <b v="0"/>
    <b v="0"/>
    <s v="games/video games"/>
    <n v="0.86867834394904464"/>
    <n v="31.995894428152493"/>
    <x v="7"/>
    <x v="17"/>
  </r>
  <r>
    <n v="799"/>
    <s v="Reid-Day"/>
    <s v="Devolved tertiary time-frame"/>
    <n v="84500"/>
    <n v="73522"/>
    <x v="0"/>
    <n v="1225"/>
    <x v="3"/>
    <s v="GBP"/>
    <n v="1454133600"/>
    <n v="1454479200"/>
    <b v="0"/>
    <b v="0"/>
    <s v="theater/plays"/>
    <n v="0.87008284023668636"/>
    <n v="60.017959183673469"/>
    <x v="0"/>
    <x v="0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x v="16"/>
  </r>
  <r>
    <n v="990"/>
    <s v="Ortiz-Roberts"/>
    <s v="Devolved foreground customer loyalty"/>
    <n v="7800"/>
    <n v="6839"/>
    <x v="0"/>
    <n v="64"/>
    <x v="0"/>
    <s v="USD"/>
    <n v="1456984800"/>
    <n v="1458882000"/>
    <b v="0"/>
    <b v="1"/>
    <s v="film &amp; video/drama"/>
    <n v="0.87679487179487181"/>
    <n v="106.859375"/>
    <x v="3"/>
    <x v="12"/>
  </r>
  <r>
    <n v="116"/>
    <s v="David-Clark"/>
    <s v="De-engineered motivating standardization"/>
    <n v="7200"/>
    <n v="6336"/>
    <x v="0"/>
    <n v="73"/>
    <x v="0"/>
    <s v="USD"/>
    <n v="1442552400"/>
    <n v="1442638800"/>
    <b v="0"/>
    <b v="0"/>
    <s v="theater/plays"/>
    <n v="0.88"/>
    <n v="86.794520547945211"/>
    <x v="0"/>
    <x v="0"/>
  </r>
  <r>
    <n v="788"/>
    <s v="Joyce PLC"/>
    <s v="Synchronized directional capability"/>
    <n v="3600"/>
    <n v="3174"/>
    <x v="1"/>
    <n v="31"/>
    <x v="0"/>
    <s v="USD"/>
    <n v="1350709200"/>
    <n v="1352527200"/>
    <b v="0"/>
    <b v="0"/>
    <s v="film &amp; video/animation"/>
    <n v="0.88166666666666671"/>
    <n v="102.38709677419355"/>
    <x v="3"/>
    <x v="3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x v="19"/>
  </r>
  <r>
    <n v="646"/>
    <s v="Robinson Group"/>
    <s v="Switchable reciprocal middleware"/>
    <n v="98700"/>
    <n v="87448"/>
    <x v="0"/>
    <n v="2915"/>
    <x v="0"/>
    <s v="USD"/>
    <n v="1363150800"/>
    <n v="1364101200"/>
    <b v="0"/>
    <b v="0"/>
    <s v="games/video games"/>
    <n v="0.88599797365754818"/>
    <n v="29.999313893653515"/>
    <x v="7"/>
    <x v="17"/>
  </r>
  <r>
    <n v="545"/>
    <s v="Deleon and Sons"/>
    <s v="Organized value-added access"/>
    <n v="184800"/>
    <n v="164109"/>
    <x v="0"/>
    <n v="2690"/>
    <x v="0"/>
    <s v="USD"/>
    <n v="1577253600"/>
    <n v="1578981600"/>
    <b v="0"/>
    <b v="0"/>
    <s v="theater/plays"/>
    <n v="0.88803571428571426"/>
    <n v="61.007063197026021"/>
    <x v="0"/>
    <x v="0"/>
  </r>
  <r>
    <n v="726"/>
    <s v="Johns-Thomas"/>
    <s v="Realigned web-enabled functionalities"/>
    <n v="54300"/>
    <n v="48227"/>
    <x v="2"/>
    <n v="524"/>
    <x v="0"/>
    <s v="USD"/>
    <n v="1287982800"/>
    <n v="1288501200"/>
    <b v="0"/>
    <b v="1"/>
    <s v="theater/plays"/>
    <n v="0.88815837937384901"/>
    <n v="92.036259541984734"/>
    <x v="0"/>
    <x v="0"/>
  </r>
  <r>
    <n v="253"/>
    <s v="Rogers, Jacobs and Jackson"/>
    <s v="Upgradable multi-state instruction set"/>
    <n v="121500"/>
    <n v="108161"/>
    <x v="0"/>
    <n v="1335"/>
    <x v="1"/>
    <s v="CAD"/>
    <n v="1302238800"/>
    <n v="1303275600"/>
    <b v="0"/>
    <b v="0"/>
    <s v="film &amp; video/drama"/>
    <n v="0.8902139917695473"/>
    <n v="81.019475655430711"/>
    <x v="3"/>
    <x v="12"/>
  </r>
  <r>
    <n v="12"/>
    <s v="Kim Ltd"/>
    <s v="Assimilated hybrid intranet"/>
    <n v="6300"/>
    <n v="5629"/>
    <x v="0"/>
    <n v="55"/>
    <x v="0"/>
    <s v="USD"/>
    <n v="1571720400"/>
    <n v="1572411600"/>
    <b v="0"/>
    <b v="0"/>
    <s v="film &amp; video/drama"/>
    <n v="0.89349206349206345"/>
    <n v="102.34545454545454"/>
    <x v="3"/>
    <x v="12"/>
  </r>
  <r>
    <n v="405"/>
    <s v="Lee LLC"/>
    <s v="Synchronized secondary analyzer"/>
    <n v="29600"/>
    <n v="26527"/>
    <x v="0"/>
    <n v="435"/>
    <x v="0"/>
    <s v="USD"/>
    <n v="1528088400"/>
    <n v="1532408400"/>
    <b v="0"/>
    <b v="0"/>
    <s v="theater/plays"/>
    <n v="0.89618243243243245"/>
    <n v="60.981609195402299"/>
    <x v="0"/>
    <x v="0"/>
  </r>
  <r>
    <n v="134"/>
    <s v="Caldwell LLC"/>
    <s v="Secured executive concept"/>
    <n v="99500"/>
    <n v="89288"/>
    <x v="0"/>
    <n v="940"/>
    <x v="2"/>
    <s v="CHF"/>
    <n v="1308459600"/>
    <n v="1312693200"/>
    <b v="0"/>
    <b v="1"/>
    <s v="film &amp; video/documentary"/>
    <n v="0.89736683417085428"/>
    <n v="94.987234042553197"/>
    <x v="3"/>
    <x v="13"/>
  </r>
  <r>
    <n v="835"/>
    <s v="Hodges, Smith and Kelly"/>
    <s v="Future-proofed 24hour model"/>
    <n v="86200"/>
    <n v="77355"/>
    <x v="0"/>
    <n v="1758"/>
    <x v="0"/>
    <s v="USD"/>
    <n v="1425103200"/>
    <n v="1425621600"/>
    <b v="0"/>
    <b v="0"/>
    <s v="technology/web"/>
    <n v="0.89738979118329465"/>
    <n v="44.001706484641637"/>
    <x v="2"/>
    <x v="2"/>
  </r>
  <r>
    <n v="54"/>
    <s v="Roy PLC"/>
    <s v="Multi-channeled neutral customer loyalty"/>
    <n v="6000"/>
    <n v="5392"/>
    <x v="0"/>
    <n v="120"/>
    <x v="0"/>
    <s v="USD"/>
    <n v="1520748000"/>
    <n v="1521262800"/>
    <b v="0"/>
    <b v="0"/>
    <s v="technology/wearables"/>
    <n v="0.89866666666666661"/>
    <n v="44.93333333333333"/>
    <x v="2"/>
    <x v="11"/>
  </r>
  <r>
    <n v="870"/>
    <s v="Hansen-Austin"/>
    <s v="Adaptive demand-driven encryption"/>
    <n v="7700"/>
    <n v="6920"/>
    <x v="0"/>
    <n v="121"/>
    <x v="0"/>
    <s v="USD"/>
    <n v="1440392400"/>
    <n v="1442552400"/>
    <b v="0"/>
    <b v="0"/>
    <s v="theater/plays"/>
    <n v="0.89870129870129867"/>
    <n v="57.190082644628099"/>
    <x v="0"/>
    <x v="0"/>
  </r>
  <r>
    <n v="459"/>
    <s v="Lane, Ryan and Chapman"/>
    <s v="Switchable demand-driven help-desk"/>
    <n v="6300"/>
    <n v="5674"/>
    <x v="0"/>
    <n v="105"/>
    <x v="0"/>
    <s v="USD"/>
    <n v="1419746400"/>
    <n v="1421906400"/>
    <b v="0"/>
    <b v="0"/>
    <s v="film &amp; video/documentary"/>
    <n v="0.90063492063492068"/>
    <n v="54.038095238095238"/>
    <x v="3"/>
    <x v="13"/>
  </r>
  <r>
    <n v="731"/>
    <s v="Cruz, Hall and Mason"/>
    <s v="Synergized content-based hierarchy"/>
    <n v="8000"/>
    <n v="7220"/>
    <x v="2"/>
    <n v="219"/>
    <x v="0"/>
    <s v="USD"/>
    <n v="1500786000"/>
    <n v="1500872400"/>
    <b v="0"/>
    <b v="0"/>
    <s v="technology/web"/>
    <n v="0.90249999999999997"/>
    <n v="32.968036529680369"/>
    <x v="2"/>
    <x v="2"/>
  </r>
  <r>
    <n v="692"/>
    <s v="Murray Ltd"/>
    <s v="Decentralized 4thgeneration challenge"/>
    <n v="6000"/>
    <n v="5438"/>
    <x v="0"/>
    <n v="77"/>
    <x v="3"/>
    <s v="GBP"/>
    <n v="1562648400"/>
    <n v="1564203600"/>
    <b v="0"/>
    <b v="0"/>
    <s v="music/rock"/>
    <n v="0.90633333333333332"/>
    <n v="70.623376623376629"/>
    <x v="4"/>
    <x v="4"/>
  </r>
  <r>
    <n v="429"/>
    <s v="Robles Ltd"/>
    <s v="Right-sized demand-driven adapter"/>
    <n v="191000"/>
    <n v="173191"/>
    <x v="2"/>
    <n v="2138"/>
    <x v="0"/>
    <s v="USD"/>
    <n v="1392012000"/>
    <n v="1394427600"/>
    <b v="0"/>
    <b v="1"/>
    <s v="photography/photography books"/>
    <n v="0.90675916230366493"/>
    <n v="81.006080449017773"/>
    <x v="5"/>
    <x v="6"/>
  </r>
  <r>
    <n v="325"/>
    <s v="Saunders Group"/>
    <s v="Programmable systemic implementation"/>
    <n v="6500"/>
    <n v="5897"/>
    <x v="0"/>
    <n v="73"/>
    <x v="0"/>
    <s v="USD"/>
    <n v="1529125200"/>
    <n v="1531112400"/>
    <b v="0"/>
    <b v="1"/>
    <s v="theater/plays"/>
    <n v="0.90723076923076929"/>
    <n v="80.780821917808225"/>
    <x v="0"/>
    <x v="0"/>
  </r>
  <r>
    <n v="281"/>
    <s v="Drake PLC"/>
    <s v="Profound object-oriented paradigm"/>
    <n v="164500"/>
    <n v="150552"/>
    <x v="0"/>
    <n v="2062"/>
    <x v="0"/>
    <s v="USD"/>
    <n v="1331445600"/>
    <n v="1333256400"/>
    <b v="0"/>
    <b v="1"/>
    <s v="theater/plays"/>
    <n v="0.91520972644376897"/>
    <n v="73.012609117361791"/>
    <x v="0"/>
    <x v="0"/>
  </r>
  <r>
    <n v="530"/>
    <s v="Morrow, Santiago and Soto"/>
    <s v="Stand-alone human-resource workforce"/>
    <n v="105000"/>
    <n v="96328"/>
    <x v="0"/>
    <n v="1784"/>
    <x v="0"/>
    <s v="USD"/>
    <n v="1283230800"/>
    <n v="1284440400"/>
    <b v="0"/>
    <b v="1"/>
    <s v="publishing/fiction"/>
    <n v="0.91740952380952379"/>
    <n v="53.995515695067262"/>
    <x v="6"/>
    <x v="16"/>
  </r>
  <r>
    <n v="51"/>
    <s v="Bradshaw, Gill and Donovan"/>
    <s v="Inverse secondary infrastructure"/>
    <n v="158100"/>
    <n v="145243"/>
    <x v="0"/>
    <n v="1467"/>
    <x v="3"/>
    <s v="GBP"/>
    <n v="1332824400"/>
    <n v="1334206800"/>
    <b v="0"/>
    <b v="1"/>
    <s v="technology/wearables"/>
    <n v="0.91867805186590767"/>
    <n v="99.006816632583508"/>
    <x v="2"/>
    <x v="11"/>
  </r>
  <r>
    <n v="732"/>
    <s v="Glass, Baker and Jones"/>
    <s v="Business-focused 24hour access"/>
    <n v="117000"/>
    <n v="107622"/>
    <x v="0"/>
    <n v="1121"/>
    <x v="0"/>
    <s v="USD"/>
    <n v="1490158800"/>
    <n v="1492146000"/>
    <b v="0"/>
    <b v="1"/>
    <s v="music/rock"/>
    <n v="0.91984615384615387"/>
    <n v="96.005352363960753"/>
    <x v="4"/>
    <x v="4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x v="4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x v="4"/>
  </r>
  <r>
    <n v="752"/>
    <s v="Lowery Group"/>
    <s v="Sharable motivating emulation"/>
    <n v="5800"/>
    <n v="5362"/>
    <x v="2"/>
    <n v="114"/>
    <x v="0"/>
    <s v="USD"/>
    <n v="1280984400"/>
    <n v="1282539600"/>
    <b v="0"/>
    <b v="1"/>
    <s v="theater/plays"/>
    <n v="0.92448275862068963"/>
    <n v="47.035087719298247"/>
    <x v="0"/>
    <x v="0"/>
  </r>
  <r>
    <n v="61"/>
    <s v="Romero-Hoffman"/>
    <s v="Open-source zero administration complexity"/>
    <n v="199200"/>
    <n v="184750"/>
    <x v="0"/>
    <n v="2253"/>
    <x v="1"/>
    <s v="CAD"/>
    <n v="1298268000"/>
    <n v="1301720400"/>
    <b v="0"/>
    <b v="0"/>
    <s v="theater/plays"/>
    <n v="0.92745983935742971"/>
    <n v="82.001775410563695"/>
    <x v="0"/>
    <x v="0"/>
  </r>
  <r>
    <n v="645"/>
    <s v="Ferguson, Murphy and Bright"/>
    <s v="Multi-lateral heuristic throughput"/>
    <n v="192100"/>
    <n v="178483"/>
    <x v="0"/>
    <n v="4697"/>
    <x v="0"/>
    <s v="USD"/>
    <n v="1537938000"/>
    <n v="1539752400"/>
    <b v="0"/>
    <b v="1"/>
    <s v="music/rock"/>
    <n v="0.92911504424778757"/>
    <n v="37.999361294443261"/>
    <x v="4"/>
    <x v="4"/>
  </r>
  <r>
    <n v="153"/>
    <s v="Whitehead, Bell and Hughes"/>
    <s v="Multi-tiered radical definition"/>
    <n v="189400"/>
    <n v="176112"/>
    <x v="0"/>
    <n v="5681"/>
    <x v="0"/>
    <s v="USD"/>
    <n v="1350622800"/>
    <n v="1351141200"/>
    <b v="0"/>
    <b v="0"/>
    <s v="theater/plays"/>
    <n v="0.92984160506863778"/>
    <n v="31.000176025347649"/>
    <x v="0"/>
    <x v="0"/>
  </r>
  <r>
    <n v="223"/>
    <s v="Chavez, Garcia and Cantu"/>
    <s v="Synergistic explicit capability"/>
    <n v="87300"/>
    <n v="81897"/>
    <x v="0"/>
    <n v="931"/>
    <x v="0"/>
    <s v="USD"/>
    <n v="1458104400"/>
    <n v="1459314000"/>
    <b v="0"/>
    <b v="0"/>
    <s v="theater/plays"/>
    <n v="0.93810996563573879"/>
    <n v="87.966702470461868"/>
    <x v="0"/>
    <x v="0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x v="19"/>
  </r>
  <r>
    <n v="321"/>
    <s v="Mills, Frazier and Perez"/>
    <s v="Proactive attitude-oriented knowledge user"/>
    <n v="170400"/>
    <n v="160422"/>
    <x v="0"/>
    <n v="2468"/>
    <x v="0"/>
    <s v="USD"/>
    <n v="1301634000"/>
    <n v="1302325200"/>
    <b v="0"/>
    <b v="0"/>
    <s v="film &amp; video/shorts"/>
    <n v="0.94144366197183094"/>
    <n v="65.000810372771468"/>
    <x v="3"/>
    <x v="19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0"/>
    <x v="0"/>
  </r>
  <r>
    <n v="340"/>
    <s v="Butler, Henry and Espinoza"/>
    <s v="Switchable didactic matrices"/>
    <n v="37100"/>
    <n v="34964"/>
    <x v="0"/>
    <n v="393"/>
    <x v="0"/>
    <s v="USD"/>
    <n v="1323669600"/>
    <n v="1323756000"/>
    <b v="0"/>
    <b v="0"/>
    <s v="photography/photography books"/>
    <n v="0.94242587601078165"/>
    <n v="88.966921119592882"/>
    <x v="5"/>
    <x v="6"/>
  </r>
  <r>
    <n v="211"/>
    <s v="Thompson LLC"/>
    <s v="Customer-focused impactful benchmark"/>
    <n v="104400"/>
    <n v="99100"/>
    <x v="0"/>
    <n v="1625"/>
    <x v="0"/>
    <s v="USD"/>
    <n v="1377579600"/>
    <n v="1379653200"/>
    <b v="0"/>
    <b v="0"/>
    <s v="theater/plays"/>
    <n v="0.9492337164750958"/>
    <n v="60.984615384615381"/>
    <x v="0"/>
    <x v="0"/>
  </r>
  <r>
    <n v="531"/>
    <s v="Berry-Richardson"/>
    <s v="Automated zero tolerance implementation"/>
    <n v="186700"/>
    <n v="178338"/>
    <x v="1"/>
    <n v="3640"/>
    <x v="2"/>
    <s v="CHF"/>
    <n v="1384149600"/>
    <n v="1388988000"/>
    <b v="0"/>
    <b v="0"/>
    <s v="games/video games"/>
    <n v="0.95521156936261387"/>
    <n v="48.993956043956047"/>
    <x v="7"/>
    <x v="17"/>
  </r>
  <r>
    <n v="138"/>
    <s v="Hogan Ltd"/>
    <s v="Stand-alone mission-critical moratorium"/>
    <n v="9600"/>
    <n v="9216"/>
    <x v="0"/>
    <n v="115"/>
    <x v="0"/>
    <s v="USD"/>
    <n v="1348808400"/>
    <n v="1349326800"/>
    <b v="0"/>
    <b v="0"/>
    <s v="games/mobile games"/>
    <n v="0.96"/>
    <n v="80.139130434782615"/>
    <x v="7"/>
    <x v="20"/>
  </r>
  <r>
    <n v="178"/>
    <s v="Alexander-Williams"/>
    <s v="Triple-buffered cohesive structure"/>
    <n v="7200"/>
    <n v="6927"/>
    <x v="0"/>
    <n v="210"/>
    <x v="0"/>
    <s v="USD"/>
    <n v="1505970000"/>
    <n v="1506747600"/>
    <b v="0"/>
    <b v="0"/>
    <s v="food/food trucks"/>
    <n v="0.96208333333333329"/>
    <n v="32.985714285714288"/>
    <x v="1"/>
    <x v="1"/>
  </r>
  <r>
    <n v="276"/>
    <s v="Fields Ltd"/>
    <s v="Front-line foreground project"/>
    <n v="5500"/>
    <n v="5324"/>
    <x v="0"/>
    <n v="133"/>
    <x v="0"/>
    <s v="USD"/>
    <n v="1334811600"/>
    <n v="1335243600"/>
    <b v="0"/>
    <b v="1"/>
    <s v="games/video games"/>
    <n v="0.96799999999999997"/>
    <n v="40.030075187969928"/>
    <x v="7"/>
    <x v="17"/>
  </r>
  <r>
    <n v="336"/>
    <s v="Nunez Inc"/>
    <s v="Customizable intangible capability"/>
    <n v="70700"/>
    <n v="68602"/>
    <x v="0"/>
    <n v="1072"/>
    <x v="0"/>
    <s v="USD"/>
    <n v="1292392800"/>
    <n v="1292479200"/>
    <b v="0"/>
    <b v="1"/>
    <s v="music/rock"/>
    <n v="0.97032531824611035"/>
    <n v="63.994402985074629"/>
    <x v="4"/>
    <x v="4"/>
  </r>
  <r>
    <n v="680"/>
    <s v="Nelson-Valdez"/>
    <s v="Open-source 4thgeneration open system"/>
    <n v="145600"/>
    <n v="141822"/>
    <x v="0"/>
    <n v="2955"/>
    <x v="0"/>
    <s v="USD"/>
    <n v="1576303200"/>
    <n v="1576476000"/>
    <b v="0"/>
    <b v="1"/>
    <s v="games/mobile games"/>
    <n v="0.97405219780219776"/>
    <n v="47.993908629441627"/>
    <x v="7"/>
    <x v="20"/>
  </r>
  <r>
    <n v="64"/>
    <s v="Mosley-Gilbert"/>
    <s v="Vision-oriented logistical intranet"/>
    <n v="2800"/>
    <n v="2734"/>
    <x v="0"/>
    <n v="38"/>
    <x v="0"/>
    <s v="USD"/>
    <n v="1530507600"/>
    <n v="1531803600"/>
    <b v="0"/>
    <b v="1"/>
    <s v="technology/web"/>
    <n v="0.97642857142857142"/>
    <n v="71.94736842105263"/>
    <x v="2"/>
    <x v="2"/>
  </r>
  <r>
    <n v="239"/>
    <s v="Mason-Sanders"/>
    <s v="Networked web-enabled instruction set"/>
    <n v="3200"/>
    <n v="3127"/>
    <x v="0"/>
    <n v="41"/>
    <x v="0"/>
    <s v="USD"/>
    <n v="1440824400"/>
    <n v="1441170000"/>
    <b v="0"/>
    <b v="0"/>
    <s v="technology/wearables"/>
    <n v="0.97718749999999999"/>
    <n v="76.268292682926827"/>
    <x v="2"/>
    <x v="11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x v="8"/>
  </r>
  <r>
    <n v="662"/>
    <s v="Murphy-Farrell"/>
    <s v="Implemented exuding software"/>
    <n v="9100"/>
    <n v="8906"/>
    <x v="0"/>
    <n v="131"/>
    <x v="0"/>
    <s v="USD"/>
    <n v="1544335200"/>
    <n v="1544680800"/>
    <b v="0"/>
    <b v="0"/>
    <s v="theater/plays"/>
    <n v="0.97868131868131869"/>
    <n v="67.984732824427482"/>
    <x v="0"/>
    <x v="0"/>
  </r>
  <r>
    <n v="552"/>
    <s v="Mercer, Solomon and Singleton"/>
    <s v="Distributed human-resource policy"/>
    <n v="9000"/>
    <n v="8866"/>
    <x v="0"/>
    <n v="92"/>
    <x v="0"/>
    <s v="USD"/>
    <n v="1480140000"/>
    <n v="1480312800"/>
    <b v="0"/>
    <b v="0"/>
    <s v="theater/plays"/>
    <n v="0.98511111111111116"/>
    <n v="96.369565217391298"/>
    <x v="0"/>
    <x v="0"/>
  </r>
  <r>
    <n v="221"/>
    <s v="Huff LLC"/>
    <s v="Face-to-face clear-thinking Local Area Network"/>
    <n v="121500"/>
    <n v="119830"/>
    <x v="0"/>
    <n v="2179"/>
    <x v="0"/>
    <s v="USD"/>
    <n v="1340254800"/>
    <n v="1340427600"/>
    <b v="1"/>
    <b v="0"/>
    <s v="food/food trucks"/>
    <n v="0.9862551440329218"/>
    <n v="54.993116108306566"/>
    <x v="1"/>
    <x v="1"/>
  </r>
  <r>
    <n v="705"/>
    <s v="Ford LLC"/>
    <s v="Centralized tangible success"/>
    <n v="169700"/>
    <n v="168048"/>
    <x v="0"/>
    <n v="2025"/>
    <x v="3"/>
    <s v="GBP"/>
    <n v="1386741600"/>
    <n v="1387087200"/>
    <b v="0"/>
    <b v="0"/>
    <s v="publishing/nonfiction"/>
    <n v="0.99026517383618151"/>
    <n v="82.986666666666665"/>
    <x v="6"/>
    <x v="7"/>
  </r>
  <r>
    <n v="844"/>
    <s v="Rodriguez-Hansen"/>
    <s v="Intuitive cohesive groupware"/>
    <n v="8800"/>
    <n v="8747"/>
    <x v="2"/>
    <n v="94"/>
    <x v="0"/>
    <s v="USD"/>
    <n v="1327212000"/>
    <n v="1327471200"/>
    <b v="0"/>
    <b v="0"/>
    <s v="film &amp; video/documentary"/>
    <n v="0.99397727272727276"/>
    <n v="93.053191489361708"/>
    <x v="3"/>
    <x v="13"/>
  </r>
  <r>
    <n v="527"/>
    <s v="Rosario-Smith"/>
    <s v="Enterprise-wide intermediate portal"/>
    <n v="189200"/>
    <n v="188480"/>
    <x v="0"/>
    <n v="6080"/>
    <x v="1"/>
    <s v="CAD"/>
    <n v="1454652000"/>
    <n v="1457762400"/>
    <b v="0"/>
    <b v="0"/>
    <s v="film &amp; video/animation"/>
    <n v="0.99619450317124736"/>
    <n v="31"/>
    <x v="3"/>
    <x v="3"/>
  </r>
  <r>
    <n v="787"/>
    <s v="Vance-Glover"/>
    <s v="Progressive coherent secured line"/>
    <n v="61200"/>
    <n v="60994"/>
    <x v="0"/>
    <n v="859"/>
    <x v="1"/>
    <s v="CAD"/>
    <n v="1305954000"/>
    <n v="1306731600"/>
    <b v="0"/>
    <b v="0"/>
    <s v="music/rock"/>
    <n v="0.99663398692810456"/>
    <n v="71.005820721769496"/>
    <x v="4"/>
    <x v="4"/>
  </r>
  <r>
    <n v="596"/>
    <s v="Becker-Scott"/>
    <s v="Managed optimizing archive"/>
    <n v="7900"/>
    <n v="7875"/>
    <x v="0"/>
    <n v="183"/>
    <x v="0"/>
    <s v="USD"/>
    <n v="1457157600"/>
    <n v="1457762400"/>
    <b v="0"/>
    <b v="1"/>
    <s v="film &amp; video/drama"/>
    <n v="0.99683544303797467"/>
    <n v="43.032786885245905"/>
    <x v="3"/>
    <x v="12"/>
  </r>
  <r>
    <n v="159"/>
    <s v="Clarke, Anderson and Lee"/>
    <s v="Robust explicit hardware"/>
    <n v="191200"/>
    <n v="191222"/>
    <x v="3"/>
    <n v="1821"/>
    <x v="0"/>
    <s v="USD"/>
    <n v="1553662800"/>
    <n v="1555218000"/>
    <b v="0"/>
    <b v="1"/>
    <s v="theater/plays"/>
    <n v="1.0001150627615063"/>
    <n v="105.00933552992861"/>
    <x v="0"/>
    <x v="0"/>
  </r>
  <r>
    <n v="164"/>
    <s v="Lopez and Sons"/>
    <s v="Polarized human-resource protocol"/>
    <n v="150500"/>
    <n v="150755"/>
    <x v="3"/>
    <n v="1396"/>
    <x v="0"/>
    <s v="USD"/>
    <n v="1507438800"/>
    <n v="1507525200"/>
    <b v="0"/>
    <b v="0"/>
    <s v="theater/plays"/>
    <n v="1.0016943521594683"/>
    <n v="107.99068767908309"/>
    <x v="0"/>
    <x v="0"/>
  </r>
  <r>
    <n v="718"/>
    <s v="Reyes PLC"/>
    <s v="Expanded optimal pricing structure"/>
    <n v="8300"/>
    <n v="8317"/>
    <x v="3"/>
    <n v="297"/>
    <x v="0"/>
    <s v="USD"/>
    <n v="1371445200"/>
    <n v="1373691600"/>
    <b v="0"/>
    <b v="0"/>
    <s v="technology/wearables"/>
    <n v="1.0020481927710843"/>
    <n v="28.003367003367003"/>
    <x v="2"/>
    <x v="11"/>
  </r>
  <r>
    <n v="840"/>
    <s v="Howell and Sons"/>
    <s v="Enhanced regional moderator"/>
    <n v="116300"/>
    <n v="116583"/>
    <x v="3"/>
    <n v="3533"/>
    <x v="0"/>
    <s v="USD"/>
    <n v="1405486800"/>
    <n v="1405659600"/>
    <b v="0"/>
    <b v="1"/>
    <s v="theater/plays"/>
    <n v="1.0024333619948409"/>
    <n v="32.998301726577978"/>
    <x v="0"/>
    <x v="0"/>
  </r>
  <r>
    <n v="480"/>
    <s v="Robles-Hudson"/>
    <s v="Balanced bifurcated leverage"/>
    <n v="8600"/>
    <n v="8656"/>
    <x v="3"/>
    <n v="87"/>
    <x v="0"/>
    <s v="USD"/>
    <n v="1268287200"/>
    <n v="1269061200"/>
    <b v="0"/>
    <b v="1"/>
    <s v="photography/photography books"/>
    <n v="1.0065116279069768"/>
    <n v="99.494252873563212"/>
    <x v="5"/>
    <x v="6"/>
  </r>
  <r>
    <n v="689"/>
    <s v="Nguyen Inc"/>
    <s v="Seamless directional capacity"/>
    <n v="7300"/>
    <n v="7348"/>
    <x v="3"/>
    <n v="69"/>
    <x v="0"/>
    <s v="USD"/>
    <n v="1383022800"/>
    <n v="1384063200"/>
    <b v="0"/>
    <b v="0"/>
    <s v="technology/web"/>
    <n v="1.0065753424657535"/>
    <n v="106.49275362318841"/>
    <x v="2"/>
    <x v="2"/>
  </r>
  <r>
    <n v="131"/>
    <s v="Fleming, Zhang and Henderson"/>
    <s v="Distributed 5thgeneration implementation"/>
    <n v="164700"/>
    <n v="166116"/>
    <x v="3"/>
    <n v="2443"/>
    <x v="3"/>
    <s v="GBP"/>
    <n v="1385704800"/>
    <n v="1386828000"/>
    <b v="0"/>
    <b v="0"/>
    <s v="technology/web"/>
    <n v="1.0085974499089254"/>
    <n v="67.996725337699544"/>
    <x v="2"/>
    <x v="2"/>
  </r>
  <r>
    <n v="559"/>
    <s v="Brown, Estrada and Jensen"/>
    <s v="Exclusive systematic productivity"/>
    <n v="105300"/>
    <n v="106321"/>
    <x v="3"/>
    <n v="1022"/>
    <x v="0"/>
    <s v="USD"/>
    <n v="1470114000"/>
    <n v="1470718800"/>
    <b v="0"/>
    <b v="0"/>
    <s v="theater/plays"/>
    <n v="1.009696106362773"/>
    <n v="104.03228962818004"/>
    <x v="0"/>
    <x v="0"/>
  </r>
  <r>
    <n v="579"/>
    <s v="Franklin Inc"/>
    <s v="Focused multimedia knowledgebase"/>
    <n v="6200"/>
    <n v="6269"/>
    <x v="3"/>
    <n v="87"/>
    <x v="0"/>
    <s v="USD"/>
    <n v="1312693200"/>
    <n v="1313730000"/>
    <b v="0"/>
    <b v="0"/>
    <s v="music/jazz"/>
    <n v="1.0111290322580646"/>
    <n v="72.05747126436782"/>
    <x v="4"/>
    <x v="9"/>
  </r>
  <r>
    <n v="208"/>
    <s v="Jackson Inc"/>
    <s v="Mandatory multi-tasking encryption"/>
    <n v="196900"/>
    <n v="199110"/>
    <x v="3"/>
    <n v="2053"/>
    <x v="0"/>
    <s v="USD"/>
    <n v="1510207200"/>
    <n v="1512280800"/>
    <b v="0"/>
    <b v="0"/>
    <s v="film &amp; video/documentary"/>
    <n v="1.0112239715591671"/>
    <n v="96.984900146127615"/>
    <x v="3"/>
    <x v="1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x v="11"/>
  </r>
  <r>
    <n v="141"/>
    <s v="Jackson LLC"/>
    <s v="Distributed motivating algorithm"/>
    <n v="64300"/>
    <n v="65323"/>
    <x v="3"/>
    <n v="1071"/>
    <x v="0"/>
    <s v="USD"/>
    <n v="1434085200"/>
    <n v="1434603600"/>
    <b v="0"/>
    <b v="0"/>
    <s v="technology/web"/>
    <n v="1.0159097978227061"/>
    <n v="60.992530345471522"/>
    <x v="2"/>
    <x v="2"/>
  </r>
  <r>
    <n v="519"/>
    <s v="Marsh-Coleman"/>
    <s v="Exclusive asymmetric analyzer"/>
    <n v="177700"/>
    <n v="180802"/>
    <x v="3"/>
    <n v="1773"/>
    <x v="0"/>
    <s v="USD"/>
    <n v="1420696800"/>
    <n v="1421906400"/>
    <b v="0"/>
    <b v="1"/>
    <s v="music/rock"/>
    <n v="1.0174563871693867"/>
    <n v="101.97518330513255"/>
    <x v="4"/>
    <x v="4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x v="7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0"/>
    <x v="0"/>
  </r>
  <r>
    <n v="456"/>
    <s v="Wilson, Brooks and Clark"/>
    <s v="Operative well-modulated data-warehouse"/>
    <n v="146400"/>
    <n v="152438"/>
    <x v="3"/>
    <n v="1605"/>
    <x v="0"/>
    <s v="USD"/>
    <n v="1518242400"/>
    <n v="1518242400"/>
    <b v="0"/>
    <b v="1"/>
    <s v="music/indie rock"/>
    <n v="1.041243169398907"/>
    <n v="94.976947040498445"/>
    <x v="4"/>
    <x v="10"/>
  </r>
  <r>
    <n v="411"/>
    <s v="Beck, Thompson and Martinez"/>
    <s v="Down-sized maximized function"/>
    <n v="7800"/>
    <n v="8161"/>
    <x v="3"/>
    <n v="82"/>
    <x v="0"/>
    <s v="USD"/>
    <n v="1496034000"/>
    <n v="1496206800"/>
    <b v="0"/>
    <b v="0"/>
    <s v="theater/plays"/>
    <n v="1.0462820512820512"/>
    <n v="99.524390243902445"/>
    <x v="0"/>
    <x v="0"/>
  </r>
  <r>
    <n v="28"/>
    <s v="Campbell, Brown and Powell"/>
    <s v="Synchronized global task-force"/>
    <n v="130800"/>
    <n v="137635"/>
    <x v="3"/>
    <n v="2220"/>
    <x v="0"/>
    <s v="USD"/>
    <n v="1265695200"/>
    <n v="1267682400"/>
    <b v="0"/>
    <b v="1"/>
    <s v="theater/plays"/>
    <n v="1.0522553516819573"/>
    <n v="61.997747747747745"/>
    <x v="0"/>
    <x v="0"/>
  </r>
  <r>
    <n v="861"/>
    <s v="Young, Ramsey and Powell"/>
    <s v="Devolved disintermediate analyzer"/>
    <n v="8800"/>
    <n v="9317"/>
    <x v="3"/>
    <n v="163"/>
    <x v="0"/>
    <s v="USD"/>
    <n v="1269147600"/>
    <n v="1269838800"/>
    <b v="0"/>
    <b v="0"/>
    <s v="theater/plays"/>
    <n v="1.0587500000000001"/>
    <n v="57.159509202453989"/>
    <x v="0"/>
    <x v="0"/>
  </r>
  <r>
    <n v="780"/>
    <s v="Brooks-Rodriguez"/>
    <s v="Implemented intangible instruction set"/>
    <n v="5100"/>
    <n v="5421"/>
    <x v="3"/>
    <n v="164"/>
    <x v="0"/>
    <s v="USD"/>
    <n v="1469163600"/>
    <n v="1470805200"/>
    <b v="0"/>
    <b v="1"/>
    <s v="film &amp; video/drama"/>
    <n v="1.0629411764705883"/>
    <n v="33.054878048780488"/>
    <x v="3"/>
    <x v="12"/>
  </r>
  <r>
    <n v="803"/>
    <s v="Perez, Brown and Meyers"/>
    <s v="Stand-alone background customer loyalty"/>
    <n v="6100"/>
    <n v="6527"/>
    <x v="3"/>
    <n v="233"/>
    <x v="0"/>
    <s v="USD"/>
    <n v="1548568800"/>
    <n v="1551506400"/>
    <b v="0"/>
    <b v="0"/>
    <s v="theater/plays"/>
    <n v="1.07"/>
    <n v="28.012875536480685"/>
    <x v="0"/>
    <x v="0"/>
  </r>
  <r>
    <n v="282"/>
    <s v="Ross, Kelly and Brown"/>
    <s v="Virtual contextually-based circuit"/>
    <n v="8400"/>
    <n v="9076"/>
    <x v="3"/>
    <n v="133"/>
    <x v="0"/>
    <s v="USD"/>
    <n v="1480226400"/>
    <n v="1480744800"/>
    <b v="0"/>
    <b v="1"/>
    <s v="film &amp; video/television"/>
    <n v="1.0804761904761904"/>
    <n v="68.240601503759393"/>
    <x v="3"/>
    <x v="21"/>
  </r>
  <r>
    <n v="71"/>
    <s v="Tate, Bass and House"/>
    <s v="Organic object-oriented budgetary management"/>
    <n v="6000"/>
    <n v="6484"/>
    <x v="3"/>
    <n v="76"/>
    <x v="0"/>
    <s v="USD"/>
    <n v="1575093600"/>
    <n v="1575439200"/>
    <b v="0"/>
    <b v="0"/>
    <s v="theater/plays"/>
    <n v="1.0806666666666667"/>
    <n v="85.315789473684205"/>
    <x v="0"/>
    <x v="0"/>
  </r>
  <r>
    <n v="463"/>
    <s v="Mckee-Hill"/>
    <s v="Cross-platform upward-trending parallelism"/>
    <n v="134300"/>
    <n v="145265"/>
    <x v="3"/>
    <n v="2105"/>
    <x v="0"/>
    <s v="USD"/>
    <n v="1388469600"/>
    <n v="1388815200"/>
    <b v="0"/>
    <b v="0"/>
    <s v="film &amp; video/animation"/>
    <n v="1.0816455696202532"/>
    <n v="69.009501187648453"/>
    <x v="3"/>
    <x v="3"/>
  </r>
  <r>
    <n v="969"/>
    <s v="Lopez-King"/>
    <s v="Multi-lateral radical solution"/>
    <n v="7900"/>
    <n v="8550"/>
    <x v="3"/>
    <n v="93"/>
    <x v="0"/>
    <s v="USD"/>
    <n v="1576994400"/>
    <n v="1577599200"/>
    <b v="0"/>
    <b v="0"/>
    <s v="theater/plays"/>
    <n v="1.0822784810126582"/>
    <n v="91.935483870967744"/>
    <x v="0"/>
    <x v="0"/>
  </r>
  <r>
    <n v="831"/>
    <s v="Ward PLC"/>
    <s v="Front-line bottom-line Graphic Interface"/>
    <n v="97100"/>
    <n v="105817"/>
    <x v="3"/>
    <n v="4233"/>
    <x v="0"/>
    <s v="USD"/>
    <n v="1332738000"/>
    <n v="1335675600"/>
    <b v="0"/>
    <b v="0"/>
    <s v="photography/photography books"/>
    <n v="1.089773429454171"/>
    <n v="24.998110087408456"/>
    <x v="5"/>
    <x v="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x v="17"/>
  </r>
  <r>
    <n v="797"/>
    <s v="Houston, Moore and Rogers"/>
    <s v="Optional tangible utilization"/>
    <n v="7600"/>
    <n v="8332"/>
    <x v="3"/>
    <n v="185"/>
    <x v="0"/>
    <s v="USD"/>
    <n v="1546149600"/>
    <n v="1548136800"/>
    <b v="0"/>
    <b v="0"/>
    <s v="technology/web"/>
    <n v="1.0963157894736841"/>
    <n v="45.037837837837834"/>
    <x v="2"/>
    <x v="2"/>
  </r>
  <r>
    <n v="938"/>
    <s v="Allen Inc"/>
    <s v="Total dedicated benchmark"/>
    <n v="9200"/>
    <n v="10093"/>
    <x v="3"/>
    <n v="96"/>
    <x v="0"/>
    <s v="USD"/>
    <n v="1528779600"/>
    <n v="1531890000"/>
    <b v="0"/>
    <b v="1"/>
    <s v="publishing/fiction"/>
    <n v="1.0970652173913042"/>
    <n v="105.13541666666667"/>
    <x v="6"/>
    <x v="16"/>
  </r>
  <r>
    <n v="573"/>
    <s v="Valenzuela-Cook"/>
    <s v="Total incremental productivity"/>
    <n v="6700"/>
    <n v="7496"/>
    <x v="3"/>
    <n v="300"/>
    <x v="0"/>
    <s v="USD"/>
    <n v="1399006800"/>
    <n v="1399179600"/>
    <b v="0"/>
    <b v="0"/>
    <s v="journalism/audio"/>
    <n v="1.1188059701492536"/>
    <n v="24.986666666666668"/>
    <x v="8"/>
    <x v="22"/>
  </r>
  <r>
    <n v="517"/>
    <s v="Ramirez LLC"/>
    <s v="Multi-tiered maximized orchestration"/>
    <n v="5900"/>
    <n v="6608"/>
    <x v="3"/>
    <n v="78"/>
    <x v="0"/>
    <s v="USD"/>
    <n v="1493960400"/>
    <n v="1494392400"/>
    <b v="0"/>
    <b v="0"/>
    <s v="food/food trucks"/>
    <n v="1.1200000000000001"/>
    <n v="84.717948717948715"/>
    <x v="1"/>
    <x v="1"/>
  </r>
  <r>
    <n v="508"/>
    <s v="Roberts Group"/>
    <s v="Up-sized radical pricing structure"/>
    <n v="172700"/>
    <n v="193820"/>
    <x v="3"/>
    <n v="3657"/>
    <x v="0"/>
    <s v="USD"/>
    <n v="1532840400"/>
    <n v="1534654800"/>
    <b v="0"/>
    <b v="0"/>
    <s v="theater/plays"/>
    <n v="1.1222929936305732"/>
    <n v="52.999726551818434"/>
    <x v="0"/>
    <x v="0"/>
  </r>
  <r>
    <n v="20"/>
    <s v="Reeves, Thompson and Richardson"/>
    <s v="Proactive composite alliance"/>
    <n v="131800"/>
    <n v="147936"/>
    <x v="3"/>
    <n v="1396"/>
    <x v="0"/>
    <s v="USD"/>
    <n v="1406523600"/>
    <n v="1406523600"/>
    <b v="0"/>
    <b v="0"/>
    <s v="film &amp; video/drama"/>
    <n v="1.1224279210925645"/>
    <n v="105.97134670487107"/>
    <x v="3"/>
    <x v="12"/>
  </r>
  <r>
    <n v="930"/>
    <s v="Hall, Buchanan and Benton"/>
    <s v="Configurable fault-tolerant structure"/>
    <n v="3500"/>
    <n v="3930"/>
    <x v="3"/>
    <n v="85"/>
    <x v="0"/>
    <s v="USD"/>
    <n v="1424844000"/>
    <n v="1425448800"/>
    <b v="0"/>
    <b v="1"/>
    <s v="theater/plays"/>
    <n v="1.1228571428571428"/>
    <n v="46.235294117647058"/>
    <x v="0"/>
    <x v="0"/>
  </r>
  <r>
    <n v="147"/>
    <s v="Moss, Norman and Dunlap"/>
    <s v="Upgradable upward-trending workforce"/>
    <n v="8300"/>
    <n v="9337"/>
    <x v="3"/>
    <n v="199"/>
    <x v="0"/>
    <s v="USD"/>
    <n v="1465794000"/>
    <n v="1466312400"/>
    <b v="0"/>
    <b v="1"/>
    <s v="theater/plays"/>
    <n v="1.1249397590361445"/>
    <n v="46.91959798994975"/>
    <x v="0"/>
    <x v="0"/>
  </r>
  <r>
    <n v="24"/>
    <s v="Scott, Wilson and Martin"/>
    <s v="Cross-platform intermediate frame"/>
    <n v="92400"/>
    <n v="104257"/>
    <x v="3"/>
    <n v="2673"/>
    <x v="0"/>
    <s v="USD"/>
    <n v="1403326800"/>
    <n v="1403499600"/>
    <b v="0"/>
    <b v="0"/>
    <s v="technology/wearables"/>
    <n v="1.1283225108225108"/>
    <n v="39.003741114852225"/>
    <x v="2"/>
    <x v="11"/>
  </r>
  <r>
    <n v="427"/>
    <s v="Hicks, Wall and Webb"/>
    <s v="Managed discrete framework"/>
    <n v="174500"/>
    <n v="197018"/>
    <x v="3"/>
    <n v="2526"/>
    <x v="0"/>
    <s v="USD"/>
    <n v="1410584400"/>
    <n v="1413349200"/>
    <b v="0"/>
    <b v="1"/>
    <s v="theater/plays"/>
    <n v="1.1290429799426933"/>
    <n v="77.996041171813147"/>
    <x v="0"/>
    <x v="0"/>
  </r>
  <r>
    <n v="95"/>
    <s v="Sanchez LLC"/>
    <s v="Stand-alone system-worthy standardization"/>
    <n v="900"/>
    <n v="1017"/>
    <x v="3"/>
    <n v="27"/>
    <x v="0"/>
    <s v="USD"/>
    <n v="1571029200"/>
    <n v="1571634000"/>
    <b v="0"/>
    <b v="0"/>
    <s v="film &amp; video/documentary"/>
    <n v="1.1299999999999999"/>
    <n v="37.666666666666664"/>
    <x v="3"/>
    <x v="13"/>
  </r>
  <r>
    <n v="991"/>
    <s v="Ramirez LLC"/>
    <s v="Reduced reciprocal focus group"/>
    <n v="9800"/>
    <n v="11091"/>
    <x v="3"/>
    <n v="241"/>
    <x v="0"/>
    <s v="USD"/>
    <n v="1411621200"/>
    <n v="1411966800"/>
    <b v="0"/>
    <b v="1"/>
    <s v="music/rock"/>
    <n v="1.131734693877551"/>
    <n v="46.020746887966808"/>
    <x v="4"/>
    <x v="4"/>
  </r>
  <r>
    <n v="763"/>
    <s v="Rowland PLC"/>
    <s v="Inverse client-driven product"/>
    <n v="5600"/>
    <n v="6338"/>
    <x v="3"/>
    <n v="235"/>
    <x v="0"/>
    <s v="USD"/>
    <n v="1336453200"/>
    <n v="1339477200"/>
    <b v="0"/>
    <b v="1"/>
    <s v="theater/plays"/>
    <n v="1.1317857142857144"/>
    <n v="26.970212765957445"/>
    <x v="0"/>
    <x v="0"/>
  </r>
  <r>
    <n v="772"/>
    <s v="Johnson-Pace"/>
    <s v="Persistent 3rdgeneration moratorium"/>
    <n v="149600"/>
    <n v="169586"/>
    <x v="3"/>
    <n v="5139"/>
    <x v="0"/>
    <s v="USD"/>
    <n v="1549692000"/>
    <n v="1550037600"/>
    <b v="0"/>
    <b v="0"/>
    <s v="music/indie rock"/>
    <n v="1.1335962566844919"/>
    <n v="32.999805409612762"/>
    <x v="4"/>
    <x v="10"/>
  </r>
  <r>
    <n v="854"/>
    <s v="Campbell, Thomas and Obrien"/>
    <s v="Multi-channeled secondary middleware"/>
    <n v="171000"/>
    <n v="194309"/>
    <x v="3"/>
    <n v="2662"/>
    <x v="1"/>
    <s v="CAD"/>
    <n v="1574056800"/>
    <n v="1576389600"/>
    <b v="0"/>
    <b v="0"/>
    <s v="publishing/fiction"/>
    <n v="1.1363099415204678"/>
    <n v="72.993613824192337"/>
    <x v="6"/>
    <x v="16"/>
  </r>
  <r>
    <n v="475"/>
    <s v="Nichols Ltd"/>
    <s v="Function-based attitude-oriented groupware"/>
    <n v="7400"/>
    <n v="8432"/>
    <x v="3"/>
    <n v="211"/>
    <x v="0"/>
    <s v="USD"/>
    <n v="1372136400"/>
    <n v="1372482000"/>
    <b v="0"/>
    <b v="1"/>
    <s v="publishing/translations"/>
    <n v="1.1394594594594594"/>
    <n v="39.962085308056871"/>
    <x v="6"/>
    <x v="14"/>
  </r>
  <r>
    <n v="635"/>
    <s v="Mack Ltd"/>
    <s v="Reactive regional access"/>
    <n v="139000"/>
    <n v="158590"/>
    <x v="3"/>
    <n v="2266"/>
    <x v="0"/>
    <s v="USD"/>
    <n v="1360389600"/>
    <n v="1363150800"/>
    <b v="0"/>
    <b v="0"/>
    <s v="film &amp; video/television"/>
    <n v="1.1409352517985611"/>
    <n v="69.986760812003524"/>
    <x v="3"/>
    <x v="21"/>
  </r>
  <r>
    <n v="335"/>
    <s v="Jordan-Acosta"/>
    <s v="Operative uniform hub"/>
    <n v="173800"/>
    <n v="198628"/>
    <x v="3"/>
    <n v="2283"/>
    <x v="0"/>
    <s v="USD"/>
    <n v="1573797600"/>
    <n v="1574920800"/>
    <b v="0"/>
    <b v="0"/>
    <s v="music/rock"/>
    <n v="1.1428538550057536"/>
    <n v="87.003066141042481"/>
    <x v="4"/>
    <x v="4"/>
  </r>
  <r>
    <n v="46"/>
    <s v="Vaughn, Hunt and Caldwell"/>
    <s v="Virtual grid-enabled task-force"/>
    <n v="3700"/>
    <n v="4247"/>
    <x v="3"/>
    <n v="92"/>
    <x v="0"/>
    <s v="USD"/>
    <n v="1278565200"/>
    <n v="1280552400"/>
    <b v="0"/>
    <b v="0"/>
    <s v="music/rock"/>
    <n v="1.1478378378378378"/>
    <n v="46.163043478260867"/>
    <x v="4"/>
    <x v="4"/>
  </r>
  <r>
    <n v="784"/>
    <s v="Byrd Group"/>
    <s v="Profound fault-tolerant model"/>
    <n v="88900"/>
    <n v="102535"/>
    <x v="3"/>
    <n v="3308"/>
    <x v="0"/>
    <s v="USD"/>
    <n v="1457244000"/>
    <n v="1458190800"/>
    <b v="0"/>
    <b v="0"/>
    <s v="technology/web"/>
    <n v="1.1533745781777278"/>
    <n v="30.996070133010882"/>
    <x v="2"/>
    <x v="2"/>
  </r>
  <r>
    <n v="890"/>
    <s v="Christian, Kim and Jimenez"/>
    <s v="Devolved foreground throughput"/>
    <n v="134400"/>
    <n v="155849"/>
    <x v="3"/>
    <n v="1470"/>
    <x v="0"/>
    <s v="USD"/>
    <n v="1561352400"/>
    <n v="1561438800"/>
    <b v="0"/>
    <b v="0"/>
    <s v="music/indie rock"/>
    <n v="1.1595907738095239"/>
    <n v="106.01972789115646"/>
    <x v="4"/>
    <x v="10"/>
  </r>
  <r>
    <n v="132"/>
    <s v="Flowers and Sons"/>
    <s v="Virtual static core"/>
    <n v="3300"/>
    <n v="3834"/>
    <x v="3"/>
    <n v="89"/>
    <x v="0"/>
    <s v="USD"/>
    <n v="1515736800"/>
    <n v="1517119200"/>
    <b v="0"/>
    <b v="1"/>
    <s v="theater/plays"/>
    <n v="1.1618181818181819"/>
    <n v="43.078651685393261"/>
    <x v="0"/>
    <x v="0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0"/>
    <x v="0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x v="1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x v="2"/>
  </r>
  <r>
    <n v="118"/>
    <s v="Robinson, Lopez and Christensen"/>
    <s v="Organic next generation protocol"/>
    <n v="5400"/>
    <n v="6351"/>
    <x v="3"/>
    <n v="67"/>
    <x v="0"/>
    <s v="USD"/>
    <n v="1390716000"/>
    <n v="1391234400"/>
    <b v="0"/>
    <b v="0"/>
    <s v="photography/photography books"/>
    <n v="1.1761111111111111"/>
    <n v="94.791044776119406"/>
    <x v="5"/>
    <x v="6"/>
  </r>
  <r>
    <n v="885"/>
    <s v="Lynch Ltd"/>
    <s v="Virtual analyzing collaboration"/>
    <n v="1800"/>
    <n v="2129"/>
    <x v="3"/>
    <n v="52"/>
    <x v="0"/>
    <s v="USD"/>
    <n v="1275800400"/>
    <n v="1279083600"/>
    <b v="0"/>
    <b v="0"/>
    <s v="theater/plays"/>
    <n v="1.1827777777777777"/>
    <n v="40.942307692307693"/>
    <x v="0"/>
    <x v="0"/>
  </r>
  <r>
    <n v="455"/>
    <s v="Villanueva, Wright and Richardson"/>
    <s v="Profit-focused global product"/>
    <n v="116500"/>
    <n v="137904"/>
    <x v="3"/>
    <n v="3727"/>
    <x v="0"/>
    <s v="USD"/>
    <n v="1316754000"/>
    <n v="1318741200"/>
    <b v="0"/>
    <b v="0"/>
    <s v="theater/plays"/>
    <n v="1.1837253218884121"/>
    <n v="37.001341561577675"/>
    <x v="0"/>
    <x v="0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x v="12"/>
  </r>
  <r>
    <n v="961"/>
    <s v="Mason, Case and May"/>
    <s v="Optimized content-based collaboration"/>
    <n v="5700"/>
    <n v="6800"/>
    <x v="3"/>
    <n v="155"/>
    <x v="0"/>
    <s v="USD"/>
    <n v="1297922400"/>
    <n v="1298268000"/>
    <b v="0"/>
    <b v="0"/>
    <s v="publishing/translations"/>
    <n v="1.1929824561403508"/>
    <n v="43.87096774193548"/>
    <x v="6"/>
    <x v="14"/>
  </r>
  <r>
    <n v="584"/>
    <s v="Nunez-Richards"/>
    <s v="De-engineered cohesive system engine"/>
    <n v="86400"/>
    <n v="103255"/>
    <x v="3"/>
    <n v="1613"/>
    <x v="0"/>
    <s v="USD"/>
    <n v="1335330000"/>
    <n v="1336539600"/>
    <b v="0"/>
    <b v="0"/>
    <s v="technology/web"/>
    <n v="1.1950810185185186"/>
    <n v="64.01425914445133"/>
    <x v="2"/>
    <x v="2"/>
  </r>
  <r>
    <n v="603"/>
    <s v="Christian, Yates and Greer"/>
    <s v="Vision-oriented 5thgeneration array"/>
    <n v="5300"/>
    <n v="6342"/>
    <x v="3"/>
    <n v="102"/>
    <x v="0"/>
    <s v="USD"/>
    <n v="1555563600"/>
    <n v="1557896400"/>
    <b v="0"/>
    <b v="0"/>
    <s v="theater/plays"/>
    <n v="1.1966037735849056"/>
    <n v="62.176470588235297"/>
    <x v="0"/>
    <x v="0"/>
  </r>
  <r>
    <n v="228"/>
    <s v="Pineda Group"/>
    <s v="Exclusive real-time protocol"/>
    <n v="137900"/>
    <n v="165352"/>
    <x v="3"/>
    <n v="2468"/>
    <x v="0"/>
    <s v="USD"/>
    <n v="1472619600"/>
    <n v="1474779600"/>
    <b v="0"/>
    <b v="0"/>
    <s v="film &amp; video/animation"/>
    <n v="1.1990717911530093"/>
    <n v="66.998379254457049"/>
    <x v="3"/>
    <x v="3"/>
  </r>
  <r>
    <n v="111"/>
    <s v="Hart-Briggs"/>
    <s v="Re-engineered user-facing approach"/>
    <n v="61400"/>
    <n v="73653"/>
    <x v="3"/>
    <n v="676"/>
    <x v="0"/>
    <s v="USD"/>
    <n v="1348290000"/>
    <n v="1348808400"/>
    <b v="0"/>
    <b v="0"/>
    <s v="publishing/radio &amp; podcasts"/>
    <n v="1.1995602605863191"/>
    <n v="108.95414201183432"/>
    <x v="6"/>
    <x v="18"/>
  </r>
  <r>
    <n v="641"/>
    <s v="Hunt, Barker and Baker"/>
    <s v="Business-focused leadingedge instruction set"/>
    <n v="9400"/>
    <n v="11277"/>
    <x v="3"/>
    <n v="194"/>
    <x v="2"/>
    <s v="CHF"/>
    <n v="1487570400"/>
    <n v="1489986000"/>
    <b v="0"/>
    <b v="0"/>
    <s v="theater/plays"/>
    <n v="1.1996808510638297"/>
    <n v="58.128865979381445"/>
    <x v="0"/>
    <x v="0"/>
  </r>
  <r>
    <n v="255"/>
    <s v="Rosales, Branch and Harmon"/>
    <s v="Upgradable grid-enabled superstructure"/>
    <n v="80500"/>
    <n v="96735"/>
    <x v="3"/>
    <n v="1697"/>
    <x v="0"/>
    <s v="USD"/>
    <n v="1297836000"/>
    <n v="1298268000"/>
    <b v="0"/>
    <b v="1"/>
    <s v="music/rock"/>
    <n v="1.2016770186335404"/>
    <n v="57.003535651149086"/>
    <x v="4"/>
    <x v="4"/>
  </r>
  <r>
    <n v="609"/>
    <s v="Rose-Fuller"/>
    <s v="Upgradable holistic system engine"/>
    <n v="10000"/>
    <n v="12042"/>
    <x v="3"/>
    <n v="117"/>
    <x v="0"/>
    <s v="USD"/>
    <n v="1547618400"/>
    <n v="1549087200"/>
    <b v="0"/>
    <b v="0"/>
    <s v="film &amp; video/science fiction"/>
    <n v="1.2041999999999999"/>
    <n v="102.92307692307692"/>
    <x v="3"/>
    <x v="15"/>
  </r>
  <r>
    <n v="148"/>
    <s v="White, Larson and Wright"/>
    <s v="Upgradable hybrid capability"/>
    <n v="9300"/>
    <n v="11255"/>
    <x v="3"/>
    <n v="107"/>
    <x v="0"/>
    <s v="USD"/>
    <n v="1500958800"/>
    <n v="1501736400"/>
    <b v="0"/>
    <b v="0"/>
    <s v="technology/wearables"/>
    <n v="1.2102150537634409"/>
    <n v="105.18691588785046"/>
    <x v="2"/>
    <x v="11"/>
  </r>
  <r>
    <n v="165"/>
    <s v="Cordova Ltd"/>
    <s v="Synergized radical product"/>
    <n v="90400"/>
    <n v="110279"/>
    <x v="3"/>
    <n v="2506"/>
    <x v="0"/>
    <s v="USD"/>
    <n v="1501563600"/>
    <n v="1504328400"/>
    <b v="0"/>
    <b v="0"/>
    <s v="technology/web"/>
    <n v="1.2199004424778761"/>
    <n v="44.005985634477256"/>
    <x v="2"/>
    <x v="2"/>
  </r>
  <r>
    <n v="671"/>
    <s v="Robinson-Kelly"/>
    <s v="Monitored bi-directional standardization"/>
    <n v="97600"/>
    <n v="119127"/>
    <x v="3"/>
    <n v="1073"/>
    <x v="0"/>
    <s v="USD"/>
    <n v="1280552400"/>
    <n v="1280898000"/>
    <b v="0"/>
    <b v="1"/>
    <s v="theater/plays"/>
    <n v="1.220563524590164"/>
    <n v="111.02236719478098"/>
    <x v="0"/>
    <x v="0"/>
  </r>
  <r>
    <n v="389"/>
    <s v="Knox-Garner"/>
    <s v="Automated systemic hierarchy"/>
    <n v="83000"/>
    <n v="101352"/>
    <x v="3"/>
    <n v="1152"/>
    <x v="0"/>
    <s v="USD"/>
    <n v="1288242000"/>
    <n v="1290578400"/>
    <b v="0"/>
    <b v="0"/>
    <s v="theater/plays"/>
    <n v="1.2211084337349398"/>
    <n v="87.979166666666671"/>
    <x v="0"/>
    <x v="0"/>
  </r>
  <r>
    <n v="74"/>
    <s v="Davis-Michael"/>
    <s v="Progressive tertiary framework"/>
    <n v="3900"/>
    <n v="4776"/>
    <x v="3"/>
    <n v="85"/>
    <x v="3"/>
    <s v="GBP"/>
    <n v="1459054800"/>
    <n v="1459141200"/>
    <b v="0"/>
    <b v="0"/>
    <s v="music/metal"/>
    <n v="1.2246153846153847"/>
    <n v="56.188235294117646"/>
    <x v="4"/>
    <x v="8"/>
  </r>
  <r>
    <n v="194"/>
    <s v="Sandoval Group"/>
    <s v="Assimilated multi-tasking archive"/>
    <n v="7100"/>
    <n v="8716"/>
    <x v="3"/>
    <n v="126"/>
    <x v="0"/>
    <s v="USD"/>
    <n v="1442206800"/>
    <n v="1443589200"/>
    <b v="0"/>
    <b v="0"/>
    <s v="music/metal"/>
    <n v="1.227605633802817"/>
    <n v="69.174603174603178"/>
    <x v="4"/>
    <x v="8"/>
  </r>
  <r>
    <n v="704"/>
    <s v="Haynes-Williams"/>
    <s v="Seamless clear-thinking artificial intelligence"/>
    <n v="8700"/>
    <n v="10682"/>
    <x v="3"/>
    <n v="116"/>
    <x v="0"/>
    <s v="USD"/>
    <n v="1467608400"/>
    <n v="1468904400"/>
    <b v="0"/>
    <b v="0"/>
    <s v="film &amp; video/animation"/>
    <n v="1.2278160919540231"/>
    <n v="92.08620689655173"/>
    <x v="3"/>
    <x v="3"/>
  </r>
  <r>
    <n v="337"/>
    <s v="Hayden Ltd"/>
    <s v="Innovative didactic analyzer"/>
    <n v="94500"/>
    <n v="116064"/>
    <x v="3"/>
    <n v="1095"/>
    <x v="0"/>
    <s v="USD"/>
    <n v="1573452000"/>
    <n v="1573538400"/>
    <b v="0"/>
    <b v="0"/>
    <s v="theater/plays"/>
    <n v="1.2281904761904763"/>
    <n v="105.9945205479452"/>
    <x v="0"/>
    <x v="0"/>
  </r>
  <r>
    <n v="451"/>
    <s v="Padilla-Porter"/>
    <s v="Innovative exuding matrix"/>
    <n v="148400"/>
    <n v="182302"/>
    <x v="3"/>
    <n v="6286"/>
    <x v="0"/>
    <s v="USD"/>
    <n v="1500440400"/>
    <n v="1503118800"/>
    <b v="0"/>
    <b v="0"/>
    <s v="music/rock"/>
    <n v="1.2284501347708894"/>
    <n v="29.001272669424118"/>
    <x v="4"/>
    <x v="4"/>
  </r>
  <r>
    <n v="675"/>
    <s v="Giles-Smith"/>
    <s v="Right-sized web-enabled intranet"/>
    <n v="9700"/>
    <n v="11929"/>
    <x v="3"/>
    <n v="331"/>
    <x v="0"/>
    <s v="USD"/>
    <n v="1568178000"/>
    <n v="1568782800"/>
    <b v="0"/>
    <b v="0"/>
    <s v="journalism/audio"/>
    <n v="1.2297938144329896"/>
    <n v="36.0392749244713"/>
    <x v="8"/>
    <x v="22"/>
  </r>
  <r>
    <n v="437"/>
    <s v="Hansen Group"/>
    <s v="Centralized regional interface"/>
    <n v="8100"/>
    <n v="9969"/>
    <x v="3"/>
    <n v="192"/>
    <x v="0"/>
    <s v="USD"/>
    <n v="1442120400"/>
    <n v="1442379600"/>
    <b v="0"/>
    <b v="1"/>
    <s v="film &amp; video/animation"/>
    <n v="1.2307407407407407"/>
    <n v="51.921875"/>
    <x v="3"/>
    <x v="3"/>
  </r>
  <r>
    <n v="265"/>
    <s v="Lee and Sons"/>
    <s v="Persevering interactive emulation"/>
    <n v="4900"/>
    <n v="6031"/>
    <x v="3"/>
    <n v="86"/>
    <x v="0"/>
    <s v="USD"/>
    <n v="1451800800"/>
    <n v="1455602400"/>
    <b v="0"/>
    <b v="0"/>
    <s v="theater/plays"/>
    <n v="1.2308163265306122"/>
    <n v="70.127906976744185"/>
    <x v="0"/>
    <x v="0"/>
  </r>
  <r>
    <n v="419"/>
    <s v="Ware-Arias"/>
    <s v="Upgradable maximized protocol"/>
    <n v="113800"/>
    <n v="140469"/>
    <x v="3"/>
    <n v="5203"/>
    <x v="0"/>
    <s v="USD"/>
    <n v="1324533600"/>
    <n v="1325052000"/>
    <b v="0"/>
    <b v="0"/>
    <s v="technology/web"/>
    <n v="1.2343497363796134"/>
    <n v="26.997693638285604"/>
    <x v="2"/>
    <x v="2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x v="13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0"/>
    <x v="0"/>
  </r>
  <r>
    <n v="333"/>
    <s v="Carlson, Dixon and Jones"/>
    <s v="Persistent well-modulated synergy"/>
    <n v="9600"/>
    <n v="11900"/>
    <x v="3"/>
    <n v="253"/>
    <x v="0"/>
    <s v="USD"/>
    <n v="1542693600"/>
    <n v="1545112800"/>
    <b v="0"/>
    <b v="0"/>
    <s v="theater/plays"/>
    <n v="1.2395833333333333"/>
    <n v="47.035573122529641"/>
    <x v="0"/>
    <x v="0"/>
  </r>
  <r>
    <n v="794"/>
    <s v="Welch Inc"/>
    <s v="Optional optimal website"/>
    <n v="6600"/>
    <n v="8276"/>
    <x v="3"/>
    <n v="110"/>
    <x v="0"/>
    <s v="USD"/>
    <n v="1513922400"/>
    <n v="1514959200"/>
    <b v="0"/>
    <b v="0"/>
    <s v="music/rock"/>
    <n v="1.2539393939393939"/>
    <n v="75.236363636363635"/>
    <x v="4"/>
    <x v="4"/>
  </r>
  <r>
    <n v="824"/>
    <s v="Anderson, Williams and Cox"/>
    <s v="Streamlined national benchmark"/>
    <n v="85000"/>
    <n v="107516"/>
    <x v="3"/>
    <n v="1280"/>
    <x v="0"/>
    <s v="USD"/>
    <n v="1276923600"/>
    <n v="1279688400"/>
    <b v="0"/>
    <b v="1"/>
    <s v="publishing/nonfiction"/>
    <n v="1.2648941176470587"/>
    <n v="83.996875000000003"/>
    <x v="6"/>
    <x v="7"/>
  </r>
  <r>
    <n v="652"/>
    <s v="Cisneros Ltd"/>
    <s v="Vision-oriented regional hub"/>
    <n v="10000"/>
    <n v="12684"/>
    <x v="3"/>
    <n v="409"/>
    <x v="0"/>
    <s v="USD"/>
    <n v="1470373200"/>
    <n v="1474088400"/>
    <b v="0"/>
    <b v="0"/>
    <s v="technology/web"/>
    <n v="1.2684"/>
    <n v="31.012224938875306"/>
    <x v="2"/>
    <x v="2"/>
  </r>
  <r>
    <n v="957"/>
    <s v="Riley, Cohen and Goodman"/>
    <s v="Profound mission-critical function"/>
    <n v="9800"/>
    <n v="12434"/>
    <x v="3"/>
    <n v="131"/>
    <x v="0"/>
    <s v="USD"/>
    <n v="1329372000"/>
    <n v="1329631200"/>
    <b v="0"/>
    <b v="0"/>
    <s v="theater/plays"/>
    <n v="1.2687755102040816"/>
    <n v="94.916030534351151"/>
    <x v="0"/>
    <x v="0"/>
  </r>
  <r>
    <n v="422"/>
    <s v="Brown, Davies and Pacheco"/>
    <s v="Reverse-engineered regional knowledge user"/>
    <n v="8700"/>
    <n v="11075"/>
    <x v="3"/>
    <n v="205"/>
    <x v="0"/>
    <s v="USD"/>
    <n v="1271480400"/>
    <n v="1273208400"/>
    <b v="0"/>
    <b v="1"/>
    <s v="theater/plays"/>
    <n v="1.2729885057471264"/>
    <n v="54.024390243902438"/>
    <x v="0"/>
    <x v="0"/>
  </r>
  <r>
    <n v="351"/>
    <s v="Young LLC"/>
    <s v="Universal maximized methodology"/>
    <n v="74100"/>
    <n v="94631"/>
    <x v="3"/>
    <n v="2013"/>
    <x v="0"/>
    <s v="USD"/>
    <n v="1440392400"/>
    <n v="1441602000"/>
    <b v="0"/>
    <b v="0"/>
    <s v="music/rock"/>
    <n v="1.2770715249662619"/>
    <n v="47.009935419771487"/>
    <x v="4"/>
    <x v="4"/>
  </r>
  <r>
    <n v="242"/>
    <s v="Hill, Martin and Garcia"/>
    <s v="Sharable scalable core"/>
    <n v="8400"/>
    <n v="10729"/>
    <x v="3"/>
    <n v="250"/>
    <x v="0"/>
    <s v="USD"/>
    <n v="1494392400"/>
    <n v="1495256400"/>
    <b v="0"/>
    <b v="1"/>
    <s v="music/rock"/>
    <n v="1.2772619047619047"/>
    <n v="42.915999999999997"/>
    <x v="4"/>
    <x v="4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x v="2"/>
  </r>
  <r>
    <n v="22"/>
    <s v="Collier Inc"/>
    <s v="Enhanced dynamic definition"/>
    <n v="59100"/>
    <n v="75690"/>
    <x v="3"/>
    <n v="890"/>
    <x v="0"/>
    <s v="USD"/>
    <n v="1522731600"/>
    <n v="1524027600"/>
    <b v="0"/>
    <b v="0"/>
    <s v="theater/plays"/>
    <n v="1.2807106598984772"/>
    <n v="85.044943820224717"/>
    <x v="0"/>
    <x v="0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x v="13"/>
  </r>
  <r>
    <n v="602"/>
    <s v="Brown Ltd"/>
    <s v="Quality-focused system-worthy support"/>
    <n v="71100"/>
    <n v="91176"/>
    <x v="3"/>
    <n v="1140"/>
    <x v="0"/>
    <s v="USD"/>
    <n v="1433480400"/>
    <n v="1434430800"/>
    <b v="0"/>
    <b v="0"/>
    <s v="theater/plays"/>
    <n v="1.2823628691983122"/>
    <n v="79.978947368421046"/>
    <x v="0"/>
    <x v="0"/>
  </r>
  <r>
    <n v="420"/>
    <s v="Blair, Reyes and Woods"/>
    <s v="Cross-platform interactive synergy"/>
    <n v="5000"/>
    <n v="6423"/>
    <x v="3"/>
    <n v="94"/>
    <x v="0"/>
    <s v="USD"/>
    <n v="1498366800"/>
    <n v="1499576400"/>
    <b v="0"/>
    <b v="0"/>
    <s v="theater/plays"/>
    <n v="1.2846"/>
    <n v="68.329787234042556"/>
    <x v="0"/>
    <x v="0"/>
  </r>
  <r>
    <n v="144"/>
    <s v="Martin, Lopez and Hunter"/>
    <s v="Multi-lateral actuating installation"/>
    <n v="9000"/>
    <n v="11619"/>
    <x v="3"/>
    <n v="135"/>
    <x v="0"/>
    <s v="USD"/>
    <n v="1560747600"/>
    <n v="1561438800"/>
    <b v="0"/>
    <b v="0"/>
    <s v="theater/plays"/>
    <n v="1.2909999999999999"/>
    <n v="86.066666666666663"/>
    <x v="0"/>
    <x v="0"/>
  </r>
  <r>
    <n v="395"/>
    <s v="Taylor PLC"/>
    <s v="Enhanced incremental budgetary management"/>
    <n v="7100"/>
    <n v="9238"/>
    <x v="3"/>
    <n v="220"/>
    <x v="0"/>
    <s v="USD"/>
    <n v="1323324000"/>
    <n v="1323410400"/>
    <b v="1"/>
    <b v="0"/>
    <s v="theater/plays"/>
    <n v="1.3011267605633803"/>
    <n v="41.990909090909092"/>
    <x v="0"/>
    <x v="0"/>
  </r>
  <r>
    <n v="815"/>
    <s v="Watson-Douglas"/>
    <s v="Centralized bandwidth-monitored leverage"/>
    <n v="9000"/>
    <n v="11721"/>
    <x v="3"/>
    <n v="183"/>
    <x v="1"/>
    <s v="CAD"/>
    <n v="1511935200"/>
    <n v="1514181600"/>
    <b v="0"/>
    <b v="0"/>
    <s v="music/rock"/>
    <n v="1.3023333333333333"/>
    <n v="64.049180327868854"/>
    <x v="4"/>
    <x v="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x v="10"/>
  </r>
  <r>
    <n v="607"/>
    <s v="Gordon, Mendez and Johnson"/>
    <s v="Fundamental needs-based frame"/>
    <n v="137600"/>
    <n v="180667"/>
    <x v="3"/>
    <n v="2230"/>
    <x v="0"/>
    <s v="USD"/>
    <n v="1395550800"/>
    <n v="1395723600"/>
    <b v="0"/>
    <b v="0"/>
    <s v="food/food trucks"/>
    <n v="1.3129869186046512"/>
    <n v="81.016591928251117"/>
    <x v="1"/>
    <x v="1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x v="2"/>
  </r>
  <r>
    <n v="408"/>
    <s v="Mahoney, Adams and Lucas"/>
    <s v="Cloned leadingedge utilization"/>
    <n v="9200"/>
    <n v="12129"/>
    <x v="3"/>
    <n v="154"/>
    <x v="1"/>
    <s v="CAD"/>
    <n v="1466398800"/>
    <n v="1468126800"/>
    <b v="0"/>
    <b v="0"/>
    <s v="film &amp; video/documentary"/>
    <n v="1.3183695652173912"/>
    <n v="78.759740259740255"/>
    <x v="3"/>
    <x v="13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x v="16"/>
  </r>
  <r>
    <n v="84"/>
    <s v="Cisneros-Burton"/>
    <s v="Public-key zero tolerance orchestration"/>
    <n v="31400"/>
    <n v="41564"/>
    <x v="3"/>
    <n v="374"/>
    <x v="0"/>
    <s v="USD"/>
    <n v="1343451600"/>
    <n v="1344315600"/>
    <b v="0"/>
    <b v="0"/>
    <s v="technology/wearables"/>
    <n v="1.3236942675159236"/>
    <n v="111.1336898395722"/>
    <x v="2"/>
    <x v="11"/>
  </r>
  <r>
    <n v="849"/>
    <s v="Jones-Ryan"/>
    <s v="Vision-oriented uniform instruction set"/>
    <n v="6700"/>
    <n v="8917"/>
    <x v="3"/>
    <n v="307"/>
    <x v="0"/>
    <s v="USD"/>
    <n v="1328767200"/>
    <n v="1329026400"/>
    <b v="0"/>
    <b v="1"/>
    <s v="music/indie rock"/>
    <n v="1.3308955223880596"/>
    <n v="29.045602605863191"/>
    <x v="4"/>
    <x v="10"/>
  </r>
  <r>
    <n v="464"/>
    <s v="Gomez LLC"/>
    <s v="Pre-emptive mission-critical hardware"/>
    <n v="71200"/>
    <n v="95020"/>
    <x v="3"/>
    <n v="2436"/>
    <x v="0"/>
    <s v="USD"/>
    <n v="1518328800"/>
    <n v="1519538400"/>
    <b v="0"/>
    <b v="0"/>
    <s v="theater/plays"/>
    <n v="1.3345505617977529"/>
    <n v="39.006568144499177"/>
    <x v="0"/>
    <x v="0"/>
  </r>
  <r>
    <n v="328"/>
    <s v="Young PLC"/>
    <s v="Innovative well-modulated functionalities"/>
    <n v="98700"/>
    <n v="131826"/>
    <x v="3"/>
    <n v="2441"/>
    <x v="0"/>
    <s v="USD"/>
    <n v="1543557600"/>
    <n v="1544508000"/>
    <b v="0"/>
    <b v="0"/>
    <s v="music/rock"/>
    <n v="1.3356231003039514"/>
    <n v="54.004916018025398"/>
    <x v="4"/>
    <x v="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x v="4"/>
  </r>
  <r>
    <n v="724"/>
    <s v="Mccoy Ltd"/>
    <s v="Business-focused encompassing intranet"/>
    <n v="8400"/>
    <n v="11261"/>
    <x v="3"/>
    <n v="121"/>
    <x v="3"/>
    <s v="GBP"/>
    <n v="1413954000"/>
    <n v="1414126800"/>
    <b v="0"/>
    <b v="1"/>
    <s v="theater/plays"/>
    <n v="1.3405952380952382"/>
    <n v="93.066115702479337"/>
    <x v="0"/>
    <x v="0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0"/>
    <x v="0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x v="2"/>
  </r>
  <r>
    <n v="143"/>
    <s v="Avila-Jones"/>
    <s v="Implemented discrete secured line"/>
    <n v="5400"/>
    <n v="7322"/>
    <x v="3"/>
    <n v="70"/>
    <x v="0"/>
    <s v="USD"/>
    <n v="1277701200"/>
    <n v="1279429200"/>
    <b v="0"/>
    <b v="0"/>
    <s v="music/indie rock"/>
    <n v="1.355925925925926"/>
    <n v="104.6"/>
    <x v="4"/>
    <x v="10"/>
  </r>
  <r>
    <n v="737"/>
    <s v="Gardner Inc"/>
    <s v="Function-based systematic Graphical User Interface"/>
    <n v="3700"/>
    <n v="5028"/>
    <x v="3"/>
    <n v="180"/>
    <x v="0"/>
    <s v="USD"/>
    <n v="1478844000"/>
    <n v="1479880800"/>
    <b v="0"/>
    <b v="0"/>
    <s v="music/indie rock"/>
    <n v="1.358918918918919"/>
    <n v="27.933333333333334"/>
    <x v="4"/>
    <x v="10"/>
  </r>
  <r>
    <n v="967"/>
    <s v="Howard-Douglas"/>
    <s v="Organized human-resource attitude"/>
    <n v="88400"/>
    <n v="121138"/>
    <x v="3"/>
    <n v="1573"/>
    <x v="0"/>
    <s v="USD"/>
    <n v="1333688400"/>
    <n v="1336885200"/>
    <b v="0"/>
    <b v="0"/>
    <s v="music/world music"/>
    <n v="1.3703393665158372"/>
    <n v="77.010807374443743"/>
    <x v="4"/>
    <x v="23"/>
  </r>
  <r>
    <n v="166"/>
    <s v="Brown-Vang"/>
    <s v="Robust heuristic artificial intelligence"/>
    <n v="9800"/>
    <n v="13439"/>
    <x v="3"/>
    <n v="244"/>
    <x v="0"/>
    <s v="USD"/>
    <n v="1292997600"/>
    <n v="1293343200"/>
    <b v="0"/>
    <b v="0"/>
    <s v="photography/photography books"/>
    <n v="1.3713265306122449"/>
    <n v="55.077868852459019"/>
    <x v="5"/>
    <x v="6"/>
  </r>
  <r>
    <n v="273"/>
    <s v="Thomas and Sons"/>
    <s v="Re-engineered heuristic forecast"/>
    <n v="7800"/>
    <n v="10704"/>
    <x v="3"/>
    <n v="282"/>
    <x v="1"/>
    <s v="CAD"/>
    <n v="1505624400"/>
    <n v="1505883600"/>
    <b v="0"/>
    <b v="0"/>
    <s v="theater/plays"/>
    <n v="1.3723076923076922"/>
    <n v="37.957446808510639"/>
    <x v="0"/>
    <x v="0"/>
  </r>
  <r>
    <n v="558"/>
    <s v="Ho Ltd"/>
    <s v="Enhanced client-driven capacity"/>
    <n v="5800"/>
    <n v="7966"/>
    <x v="3"/>
    <n v="126"/>
    <x v="0"/>
    <s v="USD"/>
    <n v="1456293600"/>
    <n v="1460005200"/>
    <b v="0"/>
    <b v="0"/>
    <s v="theater/plays"/>
    <n v="1.373448275862069"/>
    <n v="63.222222222222221"/>
    <x v="0"/>
    <x v="0"/>
  </r>
  <r>
    <n v="222"/>
    <s v="Johnson LLC"/>
    <s v="Cross-group cohesive circuit"/>
    <n v="4800"/>
    <n v="6623"/>
    <x v="3"/>
    <n v="138"/>
    <x v="0"/>
    <s v="USD"/>
    <n v="1412226000"/>
    <n v="1412312400"/>
    <b v="0"/>
    <b v="0"/>
    <s v="photography/photography books"/>
    <n v="1.3797916666666667"/>
    <n v="47.992753623188406"/>
    <x v="5"/>
    <x v="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x v="13"/>
  </r>
  <r>
    <n v="838"/>
    <s v="Jordan-Fischer"/>
    <s v="Vision-oriented high-level extranet"/>
    <n v="6400"/>
    <n v="8890"/>
    <x v="3"/>
    <n v="261"/>
    <x v="0"/>
    <s v="USD"/>
    <n v="1538024400"/>
    <n v="1538802000"/>
    <b v="0"/>
    <b v="0"/>
    <s v="theater/plays"/>
    <n v="1.3890625000000001"/>
    <n v="34.061302681992338"/>
    <x v="0"/>
    <x v="0"/>
  </r>
  <r>
    <n v="512"/>
    <s v="Williams-Walsh"/>
    <s v="Organized explicit core"/>
    <n v="9100"/>
    <n v="12678"/>
    <x v="3"/>
    <n v="239"/>
    <x v="0"/>
    <s v="USD"/>
    <n v="1404536400"/>
    <n v="1404622800"/>
    <b v="0"/>
    <b v="1"/>
    <s v="games/video games"/>
    <n v="1.3931868131868133"/>
    <n v="53.046025104602514"/>
    <x v="7"/>
    <x v="17"/>
  </r>
  <r>
    <n v="612"/>
    <s v="Wang, Nguyen and Horton"/>
    <s v="Innovative holistic hub"/>
    <n v="6200"/>
    <n v="8645"/>
    <x v="3"/>
    <n v="192"/>
    <x v="0"/>
    <s v="USD"/>
    <n v="1287810000"/>
    <n v="1289800800"/>
    <b v="0"/>
    <b v="0"/>
    <s v="music/electric music"/>
    <n v="1.3943548387096774"/>
    <n v="45.026041666666664"/>
    <x v="4"/>
    <x v="5"/>
  </r>
  <r>
    <n v="857"/>
    <s v="Miranda, Gray and Hale"/>
    <s v="Programmable disintermediate matrices"/>
    <n v="5300"/>
    <n v="7413"/>
    <x v="3"/>
    <n v="225"/>
    <x v="2"/>
    <s v="CHF"/>
    <n v="1328421600"/>
    <n v="1330408800"/>
    <b v="1"/>
    <b v="0"/>
    <s v="film &amp; video/shorts"/>
    <n v="1.3986792452830188"/>
    <n v="32.946666666666665"/>
    <x v="3"/>
    <x v="19"/>
  </r>
  <r>
    <n v="37"/>
    <s v="Black, Armstrong and Anderson"/>
    <s v="Profound attitude-oriented functionalities"/>
    <n v="8100"/>
    <n v="11339"/>
    <x v="3"/>
    <n v="107"/>
    <x v="0"/>
    <s v="USD"/>
    <n v="1570338000"/>
    <n v="1573192800"/>
    <b v="0"/>
    <b v="1"/>
    <s v="publishing/fiction"/>
    <n v="1.3998765432098765"/>
    <n v="105.97196261682242"/>
    <x v="6"/>
    <x v="16"/>
  </r>
  <r>
    <n v="53"/>
    <s v="Smith-Jones"/>
    <s v="Reverse-engineered static concept"/>
    <n v="8800"/>
    <n v="12356"/>
    <x v="3"/>
    <n v="209"/>
    <x v="0"/>
    <s v="USD"/>
    <n v="1400562000"/>
    <n v="1403931600"/>
    <b v="0"/>
    <b v="0"/>
    <s v="film &amp; video/drama"/>
    <n v="1.4040909090909091"/>
    <n v="59.119617224880386"/>
    <x v="3"/>
    <x v="12"/>
  </r>
  <r>
    <n v="461"/>
    <s v="Terry-Salinas"/>
    <s v="Networked secondary structure"/>
    <n v="98800"/>
    <n v="139354"/>
    <x v="3"/>
    <n v="2080"/>
    <x v="0"/>
    <s v="USD"/>
    <n v="1398661200"/>
    <n v="1400389200"/>
    <b v="0"/>
    <b v="0"/>
    <s v="film &amp; video/drama"/>
    <n v="1.4104655870445344"/>
    <n v="66.997115384615384"/>
    <x v="3"/>
    <x v="12"/>
  </r>
  <r>
    <n v="783"/>
    <s v="Vega, Chan and Carney"/>
    <s v="Down-sized systematic utilization"/>
    <n v="7400"/>
    <n v="10451"/>
    <x v="3"/>
    <n v="138"/>
    <x v="0"/>
    <s v="USD"/>
    <n v="1387260000"/>
    <n v="1387864800"/>
    <b v="0"/>
    <b v="0"/>
    <s v="music/rock"/>
    <n v="1.4122972972972974"/>
    <n v="75.731884057971016"/>
    <x v="4"/>
    <x v="4"/>
  </r>
  <r>
    <n v="691"/>
    <s v="Ray, Li and Li"/>
    <s v="Front-line disintermediate hub"/>
    <n v="5000"/>
    <n v="7119"/>
    <x v="3"/>
    <n v="237"/>
    <x v="0"/>
    <s v="USD"/>
    <n v="1349240400"/>
    <n v="1350709200"/>
    <b v="1"/>
    <b v="1"/>
    <s v="film &amp; video/documentary"/>
    <n v="1.4238"/>
    <n v="30.037974683544302"/>
    <x v="3"/>
    <x v="13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0"/>
    <x v="0"/>
  </r>
  <r>
    <n v="841"/>
    <s v="Garcia, Dunn and Richardson"/>
    <s v="Automated even-keeled emulation"/>
    <n v="9100"/>
    <n v="12991"/>
    <x v="3"/>
    <n v="155"/>
    <x v="0"/>
    <s v="USD"/>
    <n v="1455861600"/>
    <n v="1457244000"/>
    <b v="0"/>
    <b v="0"/>
    <s v="technology/web"/>
    <n v="1.4275824175824177"/>
    <n v="83.812903225806451"/>
    <x v="2"/>
    <x v="2"/>
  </r>
  <r>
    <n v="104"/>
    <s v="Smith, Wells and Nguyen"/>
    <s v="Self-enabling grid-enabled initiative"/>
    <n v="119200"/>
    <n v="170623"/>
    <x v="3"/>
    <n v="1917"/>
    <x v="0"/>
    <s v="USD"/>
    <n v="1495515600"/>
    <n v="1495602000"/>
    <b v="0"/>
    <b v="0"/>
    <s v="music/indie rock"/>
    <n v="1.4314010067114094"/>
    <n v="89.005216484089729"/>
    <x v="4"/>
    <x v="10"/>
  </r>
  <r>
    <n v="979"/>
    <s v="Williams, Martin and Meyer"/>
    <s v="Innovative well-modulated capability"/>
    <n v="60200"/>
    <n v="86244"/>
    <x v="3"/>
    <n v="1015"/>
    <x v="3"/>
    <s v="GBP"/>
    <n v="1426395600"/>
    <n v="1426914000"/>
    <b v="0"/>
    <b v="0"/>
    <s v="theater/plays"/>
    <n v="1.432624584717608"/>
    <n v="84.969458128078813"/>
    <x v="0"/>
    <x v="0"/>
  </r>
  <r>
    <n v="56"/>
    <s v="Flores, Miller and Johnson"/>
    <s v="Horizontal context-sensitive knowledge user"/>
    <n v="8000"/>
    <n v="11493"/>
    <x v="3"/>
    <n v="164"/>
    <x v="0"/>
    <s v="USD"/>
    <n v="1420869600"/>
    <n v="1421474400"/>
    <b v="0"/>
    <b v="0"/>
    <s v="technology/wearables"/>
    <n v="1.436625"/>
    <n v="70.079268292682926"/>
    <x v="2"/>
    <x v="11"/>
  </r>
  <r>
    <n v="298"/>
    <s v="Chase, Garcia and Johnson"/>
    <s v="Adaptive intangible database"/>
    <n v="3500"/>
    <n v="5037"/>
    <x v="3"/>
    <n v="72"/>
    <x v="0"/>
    <s v="USD"/>
    <n v="1456466400"/>
    <n v="1458018000"/>
    <b v="0"/>
    <b v="1"/>
    <s v="music/rock"/>
    <n v="1.4391428571428571"/>
    <n v="69.958333333333329"/>
    <x v="4"/>
    <x v="4"/>
  </r>
  <r>
    <n v="60"/>
    <s v="Crawford-Peters"/>
    <s v="User-centric regional database"/>
    <n v="94200"/>
    <n v="135997"/>
    <x v="3"/>
    <n v="1600"/>
    <x v="1"/>
    <s v="CAD"/>
    <n v="1342501200"/>
    <n v="1342760400"/>
    <b v="0"/>
    <b v="0"/>
    <s v="theater/plays"/>
    <n v="1.4437048832271762"/>
    <n v="84.998125000000002"/>
    <x v="0"/>
    <x v="0"/>
  </r>
  <r>
    <n v="105"/>
    <s v="Charles-Johnson"/>
    <s v="Total fresh-thinking system engine"/>
    <n v="6800"/>
    <n v="9829"/>
    <x v="3"/>
    <n v="95"/>
    <x v="0"/>
    <s v="USD"/>
    <n v="1364878800"/>
    <n v="1366434000"/>
    <b v="0"/>
    <b v="0"/>
    <s v="technology/web"/>
    <n v="1.4454411764705883"/>
    <n v="103.46315789473684"/>
    <x v="2"/>
    <x v="2"/>
  </r>
  <r>
    <n v="642"/>
    <s v="Ramos, Moreno and Lewis"/>
    <s v="Extended multi-state knowledge user"/>
    <n v="9200"/>
    <n v="13382"/>
    <x v="3"/>
    <n v="129"/>
    <x v="1"/>
    <s v="CAD"/>
    <n v="1545026400"/>
    <n v="1545804000"/>
    <b v="0"/>
    <b v="0"/>
    <s v="technology/wearables"/>
    <n v="1.4545652173913044"/>
    <n v="103.73643410852713"/>
    <x v="2"/>
    <x v="11"/>
  </r>
  <r>
    <n v="521"/>
    <s v="Wilson Ltd"/>
    <s v="Function-based multi-state software"/>
    <n v="7600"/>
    <n v="11061"/>
    <x v="3"/>
    <n v="369"/>
    <x v="0"/>
    <s v="USD"/>
    <n v="1471928400"/>
    <n v="1472446800"/>
    <b v="0"/>
    <b v="1"/>
    <s v="film &amp; video/drama"/>
    <n v="1.4553947368421052"/>
    <n v="29.975609756097562"/>
    <x v="3"/>
    <x v="12"/>
  </r>
  <r>
    <n v="983"/>
    <s v="Beck-Weber"/>
    <s v="Business-focused full-range core"/>
    <n v="129100"/>
    <n v="188404"/>
    <x v="3"/>
    <n v="2326"/>
    <x v="0"/>
    <s v="USD"/>
    <n v="1564894800"/>
    <n v="1566190800"/>
    <b v="0"/>
    <b v="0"/>
    <s v="film &amp; video/documentary"/>
    <n v="1.4593648334624323"/>
    <n v="80.999140154772135"/>
    <x v="3"/>
    <x v="13"/>
  </r>
  <r>
    <n v="257"/>
    <s v="Williams Inc"/>
    <s v="Decentralized exuding strategy"/>
    <n v="5700"/>
    <n v="8322"/>
    <x v="3"/>
    <n v="92"/>
    <x v="0"/>
    <s v="USD"/>
    <n v="1362463200"/>
    <n v="1363669200"/>
    <b v="0"/>
    <b v="0"/>
    <s v="theater/plays"/>
    <n v="1.46"/>
    <n v="90.456521739130437"/>
    <x v="0"/>
    <x v="0"/>
  </r>
  <r>
    <n v="385"/>
    <s v="Warren-Harrison"/>
    <s v="Programmable incremental knowledge user"/>
    <n v="38900"/>
    <n v="56859"/>
    <x v="3"/>
    <n v="1137"/>
    <x v="0"/>
    <s v="USD"/>
    <n v="1553835600"/>
    <n v="1556600400"/>
    <b v="0"/>
    <b v="0"/>
    <s v="publishing/nonfiction"/>
    <n v="1.4616709511568124"/>
    <n v="50.007915567282325"/>
    <x v="6"/>
    <x v="7"/>
  </r>
  <r>
    <n v="585"/>
    <s v="Pugh LLC"/>
    <s v="Reactive analyzing function"/>
    <n v="8900"/>
    <n v="13065"/>
    <x v="3"/>
    <n v="136"/>
    <x v="0"/>
    <s v="USD"/>
    <n v="1268888400"/>
    <n v="1269752400"/>
    <b v="0"/>
    <b v="0"/>
    <s v="publishing/translations"/>
    <n v="1.4679775280898877"/>
    <n v="96.066176470588232"/>
    <x v="6"/>
    <x v="14"/>
  </r>
  <r>
    <n v="710"/>
    <s v="Huynh, Gallegos and Mills"/>
    <s v="Reduced next generation info-mediaries"/>
    <n v="4300"/>
    <n v="6358"/>
    <x v="3"/>
    <n v="125"/>
    <x v="0"/>
    <s v="USD"/>
    <n v="1531544400"/>
    <n v="1532149200"/>
    <b v="0"/>
    <b v="1"/>
    <s v="theater/plays"/>
    <n v="1.4786046511627906"/>
    <n v="50.863999999999997"/>
    <x v="0"/>
    <x v="0"/>
  </r>
  <r>
    <n v="120"/>
    <s v="Vega Group"/>
    <s v="Synchronized regional synergy"/>
    <n v="75100"/>
    <n v="112272"/>
    <x v="3"/>
    <n v="1782"/>
    <x v="0"/>
    <s v="USD"/>
    <n v="1429246800"/>
    <n v="1429592400"/>
    <b v="0"/>
    <b v="1"/>
    <s v="games/mobile games"/>
    <n v="1.4949667110519307"/>
    <n v="63.003367003367003"/>
    <x v="7"/>
    <x v="20"/>
  </r>
  <r>
    <n v="162"/>
    <s v="Keith, Alvarez and Potter"/>
    <s v="Extended bottom-line open architecture"/>
    <n v="6100"/>
    <n v="9134"/>
    <x v="3"/>
    <n v="157"/>
    <x v="2"/>
    <s v="CHF"/>
    <n v="1544248800"/>
    <n v="1546840800"/>
    <b v="0"/>
    <b v="0"/>
    <s v="music/rock"/>
    <n v="1.4973770491803278"/>
    <n v="58.178343949044589"/>
    <x v="4"/>
    <x v="4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x v="16"/>
  </r>
  <r>
    <n v="682"/>
    <s v="Nguyen and Sons"/>
    <s v="Compatible 5thgeneration concept"/>
    <n v="5400"/>
    <n v="8109"/>
    <x v="3"/>
    <n v="103"/>
    <x v="0"/>
    <s v="USD"/>
    <n v="1386741600"/>
    <n v="1387519200"/>
    <b v="0"/>
    <b v="0"/>
    <s v="theater/plays"/>
    <n v="1.5016666666666667"/>
    <n v="78.728155339805824"/>
    <x v="0"/>
    <x v="0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x v="12"/>
  </r>
  <r>
    <n v="75"/>
    <s v="White, Torres and Bishop"/>
    <s v="Multi-layered dynamic protocol"/>
    <n v="9700"/>
    <n v="14606"/>
    <x v="3"/>
    <n v="170"/>
    <x v="0"/>
    <s v="USD"/>
    <n v="1531630800"/>
    <n v="1532322000"/>
    <b v="0"/>
    <b v="0"/>
    <s v="photography/photography books"/>
    <n v="1.5057731958762886"/>
    <n v="85.917647058823533"/>
    <x v="5"/>
    <x v="6"/>
  </r>
  <r>
    <n v="34"/>
    <s v="Maldonado and Sons"/>
    <s v="Reverse-engineered asynchronous archive"/>
    <n v="9300"/>
    <n v="14025"/>
    <x v="3"/>
    <n v="165"/>
    <x v="0"/>
    <s v="USD"/>
    <n v="1490245200"/>
    <n v="1490677200"/>
    <b v="0"/>
    <b v="0"/>
    <s v="film &amp; video/documentary"/>
    <n v="1.5080645161290323"/>
    <n v="85"/>
    <x v="3"/>
    <x v="13"/>
  </r>
  <r>
    <n v="554"/>
    <s v="Ritter PLC"/>
    <s v="Multi-channeled upward-trending application"/>
    <n v="9500"/>
    <n v="14408"/>
    <x v="3"/>
    <n v="554"/>
    <x v="1"/>
    <s v="CAD"/>
    <n v="1482127200"/>
    <n v="1482645600"/>
    <b v="0"/>
    <b v="0"/>
    <s v="music/indie rock"/>
    <n v="1.5166315789473683"/>
    <n v="26.007220216606498"/>
    <x v="4"/>
    <x v="10"/>
  </r>
  <r>
    <n v="628"/>
    <s v="Dunn, Moreno and Green"/>
    <s v="Intuitive object-oriented task-force"/>
    <n v="1900"/>
    <n v="2884"/>
    <x v="3"/>
    <n v="96"/>
    <x v="0"/>
    <s v="USD"/>
    <n v="1286168400"/>
    <n v="1286427600"/>
    <b v="0"/>
    <b v="0"/>
    <s v="music/indie rock"/>
    <n v="1.5178947368421052"/>
    <n v="30.041666666666668"/>
    <x v="4"/>
    <x v="10"/>
  </r>
  <r>
    <n v="212"/>
    <s v="Johnson Inc"/>
    <s v="Profound next generation infrastructure"/>
    <n v="8100"/>
    <n v="12300"/>
    <x v="3"/>
    <n v="168"/>
    <x v="0"/>
    <s v="USD"/>
    <n v="1576389600"/>
    <n v="1580364000"/>
    <b v="0"/>
    <b v="0"/>
    <s v="theater/plays"/>
    <n v="1.5185185185185186"/>
    <n v="73.214285714285708"/>
    <x v="0"/>
    <x v="0"/>
  </r>
  <r>
    <n v="984"/>
    <s v="Lewis-Jacobson"/>
    <s v="Exclusive system-worthy Graphic Interface"/>
    <n v="6500"/>
    <n v="9910"/>
    <x v="3"/>
    <n v="381"/>
    <x v="0"/>
    <s v="USD"/>
    <n v="1567918800"/>
    <n v="1570165200"/>
    <b v="0"/>
    <b v="0"/>
    <s v="theater/plays"/>
    <n v="1.5246153846153847"/>
    <n v="26.010498687664043"/>
    <x v="0"/>
    <x v="0"/>
  </r>
  <r>
    <n v="697"/>
    <s v="Fox-Williams"/>
    <s v="Profound system-worthy functionalities"/>
    <n v="128900"/>
    <n v="196960"/>
    <x v="3"/>
    <n v="7295"/>
    <x v="0"/>
    <s v="USD"/>
    <n v="1522472400"/>
    <n v="1522645200"/>
    <b v="0"/>
    <b v="0"/>
    <s v="music/electric music"/>
    <n v="1.5280062063615205"/>
    <n v="26.999314599040439"/>
    <x v="4"/>
    <x v="5"/>
  </r>
  <r>
    <n v="719"/>
    <s v="Pace, Simpson and Watkins"/>
    <s v="Down-sized uniform ability"/>
    <n v="6900"/>
    <n v="10557"/>
    <x v="3"/>
    <n v="123"/>
    <x v="0"/>
    <s v="USD"/>
    <n v="1338267600"/>
    <n v="1339218000"/>
    <b v="0"/>
    <b v="0"/>
    <s v="publishing/fiction"/>
    <n v="1.53"/>
    <n v="85.829268292682926"/>
    <x v="6"/>
    <x v="16"/>
  </r>
  <r>
    <n v="834"/>
    <s v="Gallegos, Wagner and Gaines"/>
    <s v="Expanded fault-tolerant emulation"/>
    <n v="7300"/>
    <n v="11228"/>
    <x v="3"/>
    <n v="119"/>
    <x v="0"/>
    <s v="USD"/>
    <n v="1371963600"/>
    <n v="1372482000"/>
    <b v="0"/>
    <b v="0"/>
    <s v="theater/plays"/>
    <n v="1.5380821917808218"/>
    <n v="94.352941176470594"/>
    <x v="0"/>
    <x v="0"/>
  </r>
  <r>
    <n v="593"/>
    <s v="Hale-Hayes"/>
    <s v="Ameliorated client-driven open system"/>
    <n v="121600"/>
    <n v="188288"/>
    <x v="3"/>
    <n v="4006"/>
    <x v="0"/>
    <s v="USD"/>
    <n v="1395810000"/>
    <n v="1396933200"/>
    <b v="0"/>
    <b v="0"/>
    <s v="film &amp; video/animation"/>
    <n v="1.5484210526315789"/>
    <n v="47.001497753369947"/>
    <x v="3"/>
    <x v="3"/>
  </r>
  <r>
    <n v="975"/>
    <s v="Ayala Group"/>
    <s v="Right-sized maximized migration"/>
    <n v="5400"/>
    <n v="8366"/>
    <x v="3"/>
    <n v="135"/>
    <x v="0"/>
    <s v="USD"/>
    <n v="1448776800"/>
    <n v="1452146400"/>
    <b v="0"/>
    <b v="1"/>
    <s v="theater/plays"/>
    <n v="1.5492592592592593"/>
    <n v="61.970370370370368"/>
    <x v="0"/>
    <x v="0"/>
  </r>
  <r>
    <n v="216"/>
    <s v="Johnson, Dixon and Zimmerman"/>
    <s v="Organic dynamic algorithm"/>
    <n v="121700"/>
    <n v="188721"/>
    <x v="3"/>
    <n v="1815"/>
    <x v="0"/>
    <s v="USD"/>
    <n v="1321941600"/>
    <n v="1322114400"/>
    <b v="0"/>
    <b v="0"/>
    <s v="theater/plays"/>
    <n v="1.5507066557107643"/>
    <n v="103.97851239669421"/>
    <x v="0"/>
    <x v="0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x v="12"/>
  </r>
  <r>
    <n v="614"/>
    <s v="Barnett and Sons"/>
    <s v="Business-focused dynamic info-mediaries"/>
    <n v="26500"/>
    <n v="41205"/>
    <x v="3"/>
    <n v="723"/>
    <x v="0"/>
    <s v="USD"/>
    <n v="1484114400"/>
    <n v="1485669600"/>
    <b v="0"/>
    <b v="0"/>
    <s v="theater/plays"/>
    <n v="1.5549056603773586"/>
    <n v="56.991701244813278"/>
    <x v="0"/>
    <x v="0"/>
  </r>
  <r>
    <n v="915"/>
    <s v="Riggs Group"/>
    <s v="Configurable upward-trending solution"/>
    <n v="125900"/>
    <n v="195936"/>
    <x v="3"/>
    <n v="1866"/>
    <x v="3"/>
    <s v="GBP"/>
    <n v="1503982800"/>
    <n v="1504760400"/>
    <b v="0"/>
    <b v="0"/>
    <s v="film &amp; video/television"/>
    <n v="1.5562827640984909"/>
    <n v="105.0032154340836"/>
    <x v="3"/>
    <x v="21"/>
  </r>
  <r>
    <n v="526"/>
    <s v="Smith-Sparks"/>
    <s v="Digitized bandwidth-monitored open architecture"/>
    <n v="8300"/>
    <n v="12944"/>
    <x v="3"/>
    <n v="147"/>
    <x v="0"/>
    <s v="USD"/>
    <n v="1451109600"/>
    <n v="1454306400"/>
    <b v="0"/>
    <b v="1"/>
    <s v="theater/plays"/>
    <n v="1.5595180722891566"/>
    <n v="88.054421768707485"/>
    <x v="0"/>
    <x v="0"/>
  </r>
  <r>
    <n v="901"/>
    <s v="Hogan Group"/>
    <s v="Versatile bottom-line definition"/>
    <n v="5600"/>
    <n v="8746"/>
    <x v="3"/>
    <n v="159"/>
    <x v="0"/>
    <s v="USD"/>
    <n v="1531803600"/>
    <n v="1534654800"/>
    <b v="0"/>
    <b v="1"/>
    <s v="music/rock"/>
    <n v="1.5617857142857143"/>
    <n v="55.0062893081761"/>
    <x v="4"/>
    <x v="4"/>
  </r>
  <r>
    <n v="722"/>
    <s v="Thomas-Simmons"/>
    <s v="Proactive 24hour frame"/>
    <n v="48500"/>
    <n v="75906"/>
    <x v="3"/>
    <n v="3036"/>
    <x v="0"/>
    <s v="USD"/>
    <n v="1509948000"/>
    <n v="1512280800"/>
    <b v="0"/>
    <b v="0"/>
    <s v="film &amp; video/documentary"/>
    <n v="1.5650721649484536"/>
    <n v="25.00197628458498"/>
    <x v="3"/>
    <x v="13"/>
  </r>
  <r>
    <n v="36"/>
    <s v="Jackson-Lewis"/>
    <s v="Monitored multi-state encryption"/>
    <n v="700"/>
    <n v="1101"/>
    <x v="3"/>
    <n v="16"/>
    <x v="0"/>
    <s v="USD"/>
    <n v="1298700000"/>
    <n v="1300856400"/>
    <b v="0"/>
    <b v="0"/>
    <s v="theater/plays"/>
    <n v="1.572857142857143"/>
    <n v="68.8125"/>
    <x v="0"/>
    <x v="0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x v="11"/>
  </r>
  <r>
    <n v="995"/>
    <s v="Manning-Hamilton"/>
    <s v="Vision-oriented scalable definition"/>
    <n v="97300"/>
    <n v="153216"/>
    <x v="3"/>
    <n v="2043"/>
    <x v="0"/>
    <s v="USD"/>
    <n v="1541307600"/>
    <n v="1543816800"/>
    <b v="0"/>
    <b v="1"/>
    <s v="food/food trucks"/>
    <n v="1.5746762589928058"/>
    <n v="74.995594713656388"/>
    <x v="1"/>
    <x v="1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x v="14"/>
  </r>
  <r>
    <n v="260"/>
    <s v="Allen-Jones"/>
    <s v="Centralized modular initiative"/>
    <n v="6300"/>
    <n v="9935"/>
    <x v="3"/>
    <n v="261"/>
    <x v="0"/>
    <s v="USD"/>
    <n v="1348808400"/>
    <n v="1349845200"/>
    <b v="0"/>
    <b v="0"/>
    <s v="music/rock"/>
    <n v="1.5769841269841269"/>
    <n v="38.065134099616856"/>
    <x v="4"/>
    <x v="4"/>
  </r>
  <r>
    <n v="233"/>
    <s v="Reid, Rivera and Perry"/>
    <s v="Multi-lateral national adapter"/>
    <n v="3800"/>
    <n v="6000"/>
    <x v="3"/>
    <n v="62"/>
    <x v="0"/>
    <s v="USD"/>
    <n v="1307854800"/>
    <n v="1309237200"/>
    <b v="0"/>
    <b v="0"/>
    <s v="film &amp; video/animation"/>
    <n v="1.5789473684210527"/>
    <n v="96.774193548387103"/>
    <x v="3"/>
    <x v="3"/>
  </r>
  <r>
    <n v="707"/>
    <s v="Moore, Cook and Wright"/>
    <s v="Visionary maximized Local Area Network"/>
    <n v="7300"/>
    <n v="11579"/>
    <x v="3"/>
    <n v="168"/>
    <x v="0"/>
    <s v="USD"/>
    <n v="1544248800"/>
    <n v="1547359200"/>
    <b v="0"/>
    <b v="0"/>
    <s v="film &amp; video/drama"/>
    <n v="1.5861643835616439"/>
    <n v="68.922619047619051"/>
    <x v="3"/>
    <x v="12"/>
  </r>
  <r>
    <n v="533"/>
    <s v="Holt, Bernard and Johnson"/>
    <s v="Multi-lateral didactic encoding"/>
    <n v="115600"/>
    <n v="184086"/>
    <x v="3"/>
    <n v="2218"/>
    <x v="3"/>
    <s v="GBP"/>
    <n v="1374642000"/>
    <n v="1377752400"/>
    <b v="0"/>
    <b v="0"/>
    <s v="music/indie rock"/>
    <n v="1.5924394463667819"/>
    <n v="82.996393146979258"/>
    <x v="4"/>
    <x v="10"/>
  </r>
  <r>
    <n v="370"/>
    <s v="Skinner PLC"/>
    <s v="Intuitive well-modulated middleware"/>
    <n v="112300"/>
    <n v="178965"/>
    <x v="3"/>
    <n v="5966"/>
    <x v="0"/>
    <s v="USD"/>
    <n v="1555304400"/>
    <n v="1555822800"/>
    <b v="0"/>
    <b v="0"/>
    <s v="theater/plays"/>
    <n v="1.593633125556545"/>
    <n v="29.997485752598056"/>
    <x v="0"/>
    <x v="0"/>
  </r>
  <r>
    <n v="237"/>
    <s v="Ellison PLC"/>
    <s v="Re-contextualized tangible open architecture"/>
    <n v="9300"/>
    <n v="14822"/>
    <x v="3"/>
    <n v="329"/>
    <x v="0"/>
    <s v="USD"/>
    <n v="1398402000"/>
    <n v="1398574800"/>
    <b v="0"/>
    <b v="0"/>
    <s v="film &amp; video/animation"/>
    <n v="1.593763440860215"/>
    <n v="45.051671732522799"/>
    <x v="3"/>
    <x v="3"/>
  </r>
  <r>
    <n v="17"/>
    <s v="Cochran-Nguyen"/>
    <s v="Seamless 4thgeneration methodology"/>
    <n v="84600"/>
    <n v="134845"/>
    <x v="3"/>
    <n v="1249"/>
    <x v="0"/>
    <s v="USD"/>
    <n v="1294812000"/>
    <n v="1294898400"/>
    <b v="0"/>
    <b v="0"/>
    <s v="film &amp; video/animation"/>
    <n v="1.5939125295508274"/>
    <n v="107.96236989591674"/>
    <x v="3"/>
    <x v="3"/>
  </r>
  <r>
    <n v="943"/>
    <s v="Peterson, Gonzalez and Spencer"/>
    <s v="Synchronized fault-tolerant algorithm"/>
    <n v="7500"/>
    <n v="11969"/>
    <x v="3"/>
    <n v="114"/>
    <x v="0"/>
    <s v="USD"/>
    <n v="1411534800"/>
    <n v="1414558800"/>
    <b v="0"/>
    <b v="0"/>
    <s v="food/food trucks"/>
    <n v="1.5958666666666668"/>
    <n v="104.99122807017544"/>
    <x v="1"/>
    <x v="1"/>
  </r>
  <r>
    <n v="125"/>
    <s v="Pratt LLC"/>
    <s v="Stand-alone web-enabled moderator"/>
    <n v="5300"/>
    <n v="8475"/>
    <x v="3"/>
    <n v="180"/>
    <x v="0"/>
    <s v="USD"/>
    <n v="1537333200"/>
    <n v="1537678800"/>
    <b v="0"/>
    <b v="0"/>
    <s v="theater/plays"/>
    <n v="1.5990566037735849"/>
    <n v="47.083333333333336"/>
    <x v="0"/>
    <x v="0"/>
  </r>
  <r>
    <n v="623"/>
    <s v="Smith, Scott and Rodriguez"/>
    <s v="Organic actuating protocol"/>
    <n v="94300"/>
    <n v="150806"/>
    <x v="3"/>
    <n v="2693"/>
    <x v="3"/>
    <s v="GBP"/>
    <n v="1437022800"/>
    <n v="1437454800"/>
    <b v="0"/>
    <b v="0"/>
    <s v="theater/plays"/>
    <n v="1.5992152704135738"/>
    <n v="55.999257333828446"/>
    <x v="0"/>
    <x v="0"/>
  </r>
  <r>
    <n v="363"/>
    <s v="Gray-Davis"/>
    <s v="Re-contextualized local initiative"/>
    <n v="5200"/>
    <n v="8330"/>
    <x v="3"/>
    <n v="139"/>
    <x v="0"/>
    <s v="USD"/>
    <n v="1324965600"/>
    <n v="1325052000"/>
    <b v="0"/>
    <b v="0"/>
    <s v="music/rock"/>
    <n v="1.601923076923077"/>
    <n v="59.928057553956833"/>
    <x v="4"/>
    <x v="4"/>
  </r>
  <r>
    <n v="380"/>
    <s v="Davidson, Wilcox and Lewis"/>
    <s v="Optional clear-thinking process improvement"/>
    <n v="2500"/>
    <n v="4008"/>
    <x v="3"/>
    <n v="84"/>
    <x v="0"/>
    <s v="USD"/>
    <n v="1371963600"/>
    <n v="1372395600"/>
    <b v="0"/>
    <b v="0"/>
    <s v="theater/plays"/>
    <n v="1.6032"/>
    <n v="47.714285714285715"/>
    <x v="0"/>
    <x v="0"/>
  </r>
  <r>
    <n v="30"/>
    <s v="Clark-Cooke"/>
    <s v="Down-sized analyzing challenge"/>
    <n v="9000"/>
    <n v="14455"/>
    <x v="3"/>
    <n v="129"/>
    <x v="0"/>
    <s v="USD"/>
    <n v="1558674000"/>
    <n v="1559106000"/>
    <b v="0"/>
    <b v="0"/>
    <s v="film &amp; video/animation"/>
    <n v="1.606111111111111"/>
    <n v="112.05426356589147"/>
    <x v="3"/>
    <x v="3"/>
  </r>
  <r>
    <n v="949"/>
    <s v="Wright LLC"/>
    <s v="Seamless clear-thinking conglomeration"/>
    <n v="5900"/>
    <n v="9520"/>
    <x v="3"/>
    <n v="203"/>
    <x v="0"/>
    <s v="USD"/>
    <n v="1429333200"/>
    <n v="1430974800"/>
    <b v="0"/>
    <b v="0"/>
    <s v="technology/web"/>
    <n v="1.6135593220338984"/>
    <n v="46.896551724137929"/>
    <x v="2"/>
    <x v="2"/>
  </r>
  <r>
    <n v="440"/>
    <s v="Miller-Poole"/>
    <s v="Networked optimal adapter"/>
    <n v="102500"/>
    <n v="165954"/>
    <x v="3"/>
    <n v="3131"/>
    <x v="0"/>
    <s v="USD"/>
    <n v="1498798800"/>
    <n v="1499662800"/>
    <b v="0"/>
    <b v="0"/>
    <s v="film &amp; video/television"/>
    <n v="1.6190634146341463"/>
    <n v="53.003513254551258"/>
    <x v="3"/>
    <x v="21"/>
  </r>
  <r>
    <n v="713"/>
    <s v="Mays LLC"/>
    <s v="Multi-layered global groupware"/>
    <n v="6900"/>
    <n v="11174"/>
    <x v="3"/>
    <n v="103"/>
    <x v="0"/>
    <s v="USD"/>
    <n v="1471842000"/>
    <n v="1472878800"/>
    <b v="0"/>
    <b v="0"/>
    <s v="publishing/radio &amp; podcasts"/>
    <n v="1.6194202898550725"/>
    <n v="108.48543689320388"/>
    <x v="6"/>
    <x v="1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x v="4"/>
  </r>
  <r>
    <n v="160"/>
    <s v="Evans Group"/>
    <s v="Stand-alone actuating support"/>
    <n v="8000"/>
    <n v="12985"/>
    <x v="3"/>
    <n v="164"/>
    <x v="0"/>
    <s v="USD"/>
    <n v="1556341200"/>
    <n v="1557723600"/>
    <b v="0"/>
    <b v="0"/>
    <s v="technology/wearables"/>
    <n v="1.6231249999999999"/>
    <n v="79.176829268292678"/>
    <x v="2"/>
    <x v="11"/>
  </r>
  <r>
    <n v="67"/>
    <s v="Lopez Inc"/>
    <s v="Team-oriented 6thgeneration middleware"/>
    <n v="72600"/>
    <n v="117892"/>
    <x v="3"/>
    <n v="4065"/>
    <x v="3"/>
    <s v="GBP"/>
    <n v="1264399200"/>
    <n v="1264831200"/>
    <b v="0"/>
    <b v="1"/>
    <s v="technology/wearables"/>
    <n v="1.6238567493112948"/>
    <n v="29.001722017220171"/>
    <x v="2"/>
    <x v="11"/>
  </r>
  <r>
    <n v="867"/>
    <s v="Kane, Pruitt and Rivera"/>
    <s v="Cross-platform next generation service-desk"/>
    <n v="4800"/>
    <n v="7797"/>
    <x v="3"/>
    <n v="300"/>
    <x v="0"/>
    <s v="USD"/>
    <n v="1539061200"/>
    <n v="1539579600"/>
    <b v="0"/>
    <b v="0"/>
    <s v="food/food trucks"/>
    <n v="1.6243749999999999"/>
    <n v="25.99"/>
    <x v="1"/>
    <x v="1"/>
  </r>
  <r>
    <n v="906"/>
    <s v="Hayes Group"/>
    <s v="Implemented even-keeled standardization"/>
    <n v="5500"/>
    <n v="8964"/>
    <x v="3"/>
    <n v="191"/>
    <x v="0"/>
    <s v="USD"/>
    <n v="1494651600"/>
    <n v="1497762000"/>
    <b v="1"/>
    <b v="1"/>
    <s v="film &amp; video/documentary"/>
    <n v="1.6298181818181818"/>
    <n v="46.931937172774866"/>
    <x v="3"/>
    <x v="13"/>
  </r>
  <r>
    <n v="173"/>
    <s v="White LLC"/>
    <s v="Cross-group 4thgeneration middleware"/>
    <n v="96700"/>
    <n v="157635"/>
    <x v="3"/>
    <n v="1561"/>
    <x v="0"/>
    <s v="USD"/>
    <n v="1368853200"/>
    <n v="1369371600"/>
    <b v="0"/>
    <b v="0"/>
    <s v="theater/plays"/>
    <n v="1.6301447776628748"/>
    <n v="100.98334401024984"/>
    <x v="0"/>
    <x v="0"/>
  </r>
  <r>
    <n v="546"/>
    <s v="Benjamin, Paul and Ferguson"/>
    <s v="Cloned global Graphical User Interface"/>
    <n v="4200"/>
    <n v="6870"/>
    <x v="3"/>
    <n v="88"/>
    <x v="0"/>
    <s v="USD"/>
    <n v="1537160400"/>
    <n v="1537419600"/>
    <b v="0"/>
    <b v="1"/>
    <s v="theater/plays"/>
    <n v="1.6357142857142857"/>
    <n v="78.068181818181813"/>
    <x v="0"/>
    <x v="0"/>
  </r>
  <r>
    <n v="905"/>
    <s v="Haynes PLC"/>
    <s v="Re-engineered clear-thinking project"/>
    <n v="7900"/>
    <n v="12955"/>
    <x v="3"/>
    <n v="236"/>
    <x v="0"/>
    <s v="USD"/>
    <n v="1379566800"/>
    <n v="1379826000"/>
    <b v="0"/>
    <b v="0"/>
    <s v="theater/plays"/>
    <n v="1.6398734177215191"/>
    <n v="54.894067796610166"/>
    <x v="0"/>
    <x v="0"/>
  </r>
  <r>
    <n v="324"/>
    <s v="Harris, Hall and Harris"/>
    <s v="Inverse analyzing matrices"/>
    <n v="7100"/>
    <n v="11648"/>
    <x v="3"/>
    <n v="307"/>
    <x v="0"/>
    <s v="USD"/>
    <n v="1434862800"/>
    <n v="1435899600"/>
    <b v="0"/>
    <b v="1"/>
    <s v="theater/plays"/>
    <n v="1.6405633802816901"/>
    <n v="37.941368078175898"/>
    <x v="0"/>
    <x v="0"/>
  </r>
  <r>
    <n v="935"/>
    <s v="Richards, Stevens and Fleming"/>
    <s v="Object-based full-range knowledge user"/>
    <n v="6100"/>
    <n v="10012"/>
    <x v="3"/>
    <n v="132"/>
    <x v="0"/>
    <s v="USD"/>
    <n v="1437714000"/>
    <n v="1438318800"/>
    <b v="0"/>
    <b v="0"/>
    <s v="theater/plays"/>
    <n v="1.6413114754098361"/>
    <n v="75.848484848484844"/>
    <x v="0"/>
    <x v="0"/>
  </r>
  <r>
    <n v="727"/>
    <s v="Quinn, Cruz and Schmidt"/>
    <s v="Enterprise-wide multimedia software"/>
    <n v="8900"/>
    <n v="14685"/>
    <x v="3"/>
    <n v="181"/>
    <x v="0"/>
    <s v="USD"/>
    <n v="1547964000"/>
    <n v="1552971600"/>
    <b v="0"/>
    <b v="0"/>
    <s v="technology/web"/>
    <n v="1.65"/>
    <n v="81.132596685082873"/>
    <x v="2"/>
    <x v="2"/>
  </r>
  <r>
    <n v="322"/>
    <s v="Hebert Group"/>
    <s v="Visionary asymmetric Graphical User Interface"/>
    <n v="117900"/>
    <n v="196377"/>
    <x v="3"/>
    <n v="5168"/>
    <x v="0"/>
    <s v="USD"/>
    <n v="1290664800"/>
    <n v="1291788000"/>
    <b v="0"/>
    <b v="0"/>
    <s v="theater/plays"/>
    <n v="1.6656234096692113"/>
    <n v="37.998645510835914"/>
    <x v="0"/>
    <x v="0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0"/>
    <x v="0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x v="12"/>
  </r>
  <r>
    <n v="86"/>
    <s v="Davis-Smith"/>
    <s v="Organic motivating firmware"/>
    <n v="7400"/>
    <n v="12405"/>
    <x v="3"/>
    <n v="203"/>
    <x v="0"/>
    <s v="USD"/>
    <n v="1430715600"/>
    <n v="1431838800"/>
    <b v="1"/>
    <b v="0"/>
    <s v="theater/plays"/>
    <n v="1.6763513513513513"/>
    <n v="61.108374384236456"/>
    <x v="0"/>
    <x v="0"/>
  </r>
  <r>
    <n v="754"/>
    <s v="Perez, Reed and Lee"/>
    <s v="Advanced dedicated encoding"/>
    <n v="70400"/>
    <n v="118603"/>
    <x v="3"/>
    <n v="3205"/>
    <x v="0"/>
    <s v="USD"/>
    <n v="1351400400"/>
    <n v="1355983200"/>
    <b v="0"/>
    <b v="0"/>
    <s v="theater/plays"/>
    <n v="1.6847017045454546"/>
    <n v="37.005616224648989"/>
    <x v="0"/>
    <x v="0"/>
  </r>
  <r>
    <n v="227"/>
    <s v="Johnson-Lee"/>
    <s v="Intuitive exuding process improvement"/>
    <n v="60900"/>
    <n v="102751"/>
    <x v="3"/>
    <n v="943"/>
    <x v="0"/>
    <s v="USD"/>
    <n v="1431666000"/>
    <n v="1432184400"/>
    <b v="0"/>
    <b v="0"/>
    <s v="games/mobile games"/>
    <n v="1.687208538587849"/>
    <n v="108.96182396606575"/>
    <x v="7"/>
    <x v="20"/>
  </r>
  <r>
    <n v="40"/>
    <s v="Garcia, Garcia and Lopez"/>
    <s v="Reduced stable middleware"/>
    <n v="8800"/>
    <n v="14878"/>
    <x v="3"/>
    <n v="198"/>
    <x v="0"/>
    <s v="USD"/>
    <n v="1275714000"/>
    <n v="1277355600"/>
    <b v="0"/>
    <b v="1"/>
    <s v="technology/wearables"/>
    <n v="1.6906818181818182"/>
    <n v="75.141414141414145"/>
    <x v="2"/>
    <x v="11"/>
  </r>
  <r>
    <n v="889"/>
    <s v="Santos Group"/>
    <s v="Secured dynamic capacity"/>
    <n v="5600"/>
    <n v="9508"/>
    <x v="3"/>
    <n v="122"/>
    <x v="0"/>
    <s v="USD"/>
    <n v="1394600400"/>
    <n v="1395205200"/>
    <b v="0"/>
    <b v="1"/>
    <s v="music/electric music"/>
    <n v="1.697857142857143"/>
    <n v="77.93442622950819"/>
    <x v="4"/>
    <x v="5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x v="1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0"/>
    <x v="0"/>
  </r>
  <r>
    <n v="279"/>
    <s v="Smith-Jenkins"/>
    <s v="Vision-oriented methodical application"/>
    <n v="8000"/>
    <n v="13656"/>
    <x v="3"/>
    <n v="546"/>
    <x v="0"/>
    <s v="USD"/>
    <n v="1535950800"/>
    <n v="1536210000"/>
    <b v="0"/>
    <b v="0"/>
    <s v="theater/plays"/>
    <n v="1.7070000000000001"/>
    <n v="25.010989010989011"/>
    <x v="0"/>
    <x v="0"/>
  </r>
  <r>
    <n v="604"/>
    <s v="Cole, Hernandez and Rodriguez"/>
    <s v="Cross-platform logistical circuit"/>
    <n v="88700"/>
    <n v="151438"/>
    <x v="3"/>
    <n v="2857"/>
    <x v="0"/>
    <s v="USD"/>
    <n v="1295676000"/>
    <n v="1297490400"/>
    <b v="0"/>
    <b v="0"/>
    <s v="theater/plays"/>
    <n v="1.7073055242390078"/>
    <n v="53.005950297514879"/>
    <x v="0"/>
    <x v="0"/>
  </r>
  <r>
    <n v="232"/>
    <s v="Davis-Rodriguez"/>
    <s v="Progressive secondary portal"/>
    <n v="3400"/>
    <n v="5823"/>
    <x v="3"/>
    <n v="92"/>
    <x v="0"/>
    <s v="USD"/>
    <n v="1469422800"/>
    <n v="1469509200"/>
    <b v="0"/>
    <b v="0"/>
    <s v="theater/plays"/>
    <n v="1.7126470588235294"/>
    <n v="63.293478260869563"/>
    <x v="0"/>
    <x v="0"/>
  </r>
  <r>
    <n v="460"/>
    <s v="Rich, Alvarez and King"/>
    <s v="Business-focused static ability"/>
    <n v="2400"/>
    <n v="4119"/>
    <x v="3"/>
    <n v="50"/>
    <x v="0"/>
    <s v="USD"/>
    <n v="1281330000"/>
    <n v="1281589200"/>
    <b v="0"/>
    <b v="0"/>
    <s v="theater/plays"/>
    <n v="1.7162500000000001"/>
    <n v="82.38"/>
    <x v="0"/>
    <x v="0"/>
  </r>
  <r>
    <n v="384"/>
    <s v="Baker, Collins and Smith"/>
    <s v="Reactive real-time software"/>
    <n v="114400"/>
    <n v="196779"/>
    <x v="3"/>
    <n v="4799"/>
    <x v="0"/>
    <s v="USD"/>
    <n v="1486706400"/>
    <n v="1489039200"/>
    <b v="1"/>
    <b v="1"/>
    <s v="film &amp; video/documentary"/>
    <n v="1.7200961538461539"/>
    <n v="41.004167534903104"/>
    <x v="3"/>
    <x v="13"/>
  </r>
  <r>
    <n v="361"/>
    <s v="Anderson and Sons"/>
    <s v="Quality-focused reciprocal structure"/>
    <n v="5500"/>
    <n v="9546"/>
    <x v="3"/>
    <n v="88"/>
    <x v="0"/>
    <s v="USD"/>
    <n v="1507352400"/>
    <n v="1509426000"/>
    <b v="0"/>
    <b v="0"/>
    <s v="theater/plays"/>
    <n v="1.7356363636363636"/>
    <n v="108.47727272727273"/>
    <x v="0"/>
    <x v="0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0"/>
    <x v="0"/>
  </r>
  <r>
    <n v="397"/>
    <s v="Jones-Martin"/>
    <s v="Virtual systematic monitoring"/>
    <n v="8100"/>
    <n v="14083"/>
    <x v="3"/>
    <n v="454"/>
    <x v="0"/>
    <s v="USD"/>
    <n v="1369285200"/>
    <n v="1369803600"/>
    <b v="0"/>
    <b v="0"/>
    <s v="music/rock"/>
    <n v="1.738641975308642"/>
    <n v="31.019823788546255"/>
    <x v="4"/>
    <x v="4"/>
  </r>
  <r>
    <n v="117"/>
    <s v="Chaney-Dennis"/>
    <s v="Business-focused 24hour groupware"/>
    <n v="4900"/>
    <n v="8523"/>
    <x v="3"/>
    <n v="275"/>
    <x v="0"/>
    <s v="USD"/>
    <n v="1316667600"/>
    <n v="1317186000"/>
    <b v="0"/>
    <b v="0"/>
    <s v="film &amp; video/television"/>
    <n v="1.7393877551020409"/>
    <n v="30.992727272727272"/>
    <x v="3"/>
    <x v="21"/>
  </r>
  <r>
    <n v="613"/>
    <s v="Santos, Williams and Brown"/>
    <s v="Reverse-engineered 24/7 methodology"/>
    <n v="1100"/>
    <n v="1914"/>
    <x v="3"/>
    <n v="26"/>
    <x v="1"/>
    <s v="CAD"/>
    <n v="1503723600"/>
    <n v="1504501200"/>
    <b v="0"/>
    <b v="0"/>
    <s v="theater/plays"/>
    <n v="1.74"/>
    <n v="73.615384615384613"/>
    <x v="0"/>
    <x v="0"/>
  </r>
  <r>
    <n v="701"/>
    <s v="Mcclain LLC"/>
    <s v="Open-source multi-tasking methodology"/>
    <n v="52000"/>
    <n v="91014"/>
    <x v="3"/>
    <n v="820"/>
    <x v="0"/>
    <s v="USD"/>
    <n v="1301202000"/>
    <n v="1301806800"/>
    <b v="1"/>
    <b v="0"/>
    <s v="theater/plays"/>
    <n v="1.7502692307692307"/>
    <n v="110.99268292682927"/>
    <x v="0"/>
    <x v="0"/>
  </r>
  <r>
    <n v="922"/>
    <s v="Soto-Anthony"/>
    <s v="Ameliorated logistical capability"/>
    <n v="51400"/>
    <n v="90440"/>
    <x v="3"/>
    <n v="2261"/>
    <x v="0"/>
    <s v="USD"/>
    <n v="1544335200"/>
    <n v="1545112800"/>
    <b v="0"/>
    <b v="1"/>
    <s v="music/world music"/>
    <n v="1.7595330739299611"/>
    <n v="40"/>
    <x v="4"/>
    <x v="23"/>
  </r>
  <r>
    <n v="667"/>
    <s v="Little Ltd"/>
    <s v="Decentralized bandwidth-monitored ability"/>
    <n v="6900"/>
    <n v="12155"/>
    <x v="3"/>
    <n v="419"/>
    <x v="0"/>
    <s v="USD"/>
    <n v="1410325200"/>
    <n v="1411102800"/>
    <b v="0"/>
    <b v="0"/>
    <s v="journalism/audio"/>
    <n v="1.7615942028985507"/>
    <n v="29.009546539379475"/>
    <x v="8"/>
    <x v="22"/>
  </r>
  <r>
    <n v="444"/>
    <s v="Hensley Ltd"/>
    <s v="Versatile global attitude"/>
    <n v="6200"/>
    <n v="10938"/>
    <x v="3"/>
    <n v="296"/>
    <x v="0"/>
    <s v="USD"/>
    <n v="1311483600"/>
    <n v="1311656400"/>
    <b v="0"/>
    <b v="1"/>
    <s v="music/indie rock"/>
    <n v="1.7641935483870967"/>
    <n v="36.952702702702702"/>
    <x v="4"/>
    <x v="1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x v="9"/>
  </r>
  <r>
    <n v="55"/>
    <s v="Wright, Brooks and Villarreal"/>
    <s v="Reverse-engineered bifurcated strategy"/>
    <n v="6600"/>
    <n v="11746"/>
    <x v="3"/>
    <n v="131"/>
    <x v="0"/>
    <s v="USD"/>
    <n v="1532926800"/>
    <n v="1533358800"/>
    <b v="0"/>
    <b v="0"/>
    <s v="music/jazz"/>
    <n v="1.7796969696969698"/>
    <n v="89.664122137404576"/>
    <x v="4"/>
    <x v="9"/>
  </r>
  <r>
    <n v="473"/>
    <s v="Richardson Inc"/>
    <s v="Assimilated fault-tolerant capacity"/>
    <n v="5000"/>
    <n v="8907"/>
    <x v="3"/>
    <n v="106"/>
    <x v="0"/>
    <s v="USD"/>
    <n v="1529989200"/>
    <n v="1530075600"/>
    <b v="0"/>
    <b v="0"/>
    <s v="music/electric music"/>
    <n v="1.7814000000000001"/>
    <n v="84.028301886792448"/>
    <x v="4"/>
    <x v="5"/>
  </r>
  <r>
    <n v="981"/>
    <s v="Diaz-Little"/>
    <s v="Grass-roots executive synergy"/>
    <n v="6700"/>
    <n v="11941"/>
    <x v="3"/>
    <n v="323"/>
    <x v="0"/>
    <s v="USD"/>
    <n v="1514181600"/>
    <n v="1517032800"/>
    <b v="0"/>
    <b v="0"/>
    <s v="technology/web"/>
    <n v="1.7822388059701493"/>
    <n v="36.969040247678016"/>
    <x v="2"/>
    <x v="2"/>
  </r>
  <r>
    <n v="487"/>
    <s v="Smith-Wallace"/>
    <s v="Monitored 24/7 time-frame"/>
    <n v="110300"/>
    <n v="197024"/>
    <x v="3"/>
    <n v="2346"/>
    <x v="0"/>
    <s v="USD"/>
    <n v="1492664400"/>
    <n v="1495515600"/>
    <b v="0"/>
    <b v="0"/>
    <s v="theater/plays"/>
    <n v="1.7862556663644606"/>
    <n v="83.982949701619773"/>
    <x v="0"/>
    <x v="0"/>
  </r>
  <r>
    <n v="438"/>
    <s v="Mathis, Hall and Hansen"/>
    <s v="Streamlined web-enabled knowledgebase"/>
    <n v="8300"/>
    <n v="14827"/>
    <x v="3"/>
    <n v="247"/>
    <x v="0"/>
    <s v="USD"/>
    <n v="1362376800"/>
    <n v="1364965200"/>
    <b v="0"/>
    <b v="0"/>
    <s v="theater/plays"/>
    <n v="1.7863855421686747"/>
    <n v="60.02834008097166"/>
    <x v="0"/>
    <x v="0"/>
  </r>
  <r>
    <n v="338"/>
    <s v="Gonzalez-Burton"/>
    <s v="Decentralized intangible encoding"/>
    <n v="69800"/>
    <n v="125042"/>
    <x v="3"/>
    <n v="1690"/>
    <x v="0"/>
    <s v="USD"/>
    <n v="1317790800"/>
    <n v="1320382800"/>
    <b v="0"/>
    <b v="0"/>
    <s v="theater/plays"/>
    <n v="1.7914326647564469"/>
    <n v="73.989349112426041"/>
    <x v="0"/>
    <x v="0"/>
  </r>
  <r>
    <n v="503"/>
    <s v="Collins LLC"/>
    <s v="Decentralized 4thgeneration time-frame"/>
    <n v="25500"/>
    <n v="45983"/>
    <x v="3"/>
    <n v="460"/>
    <x v="0"/>
    <s v="USD"/>
    <n v="1435726800"/>
    <n v="1437454800"/>
    <b v="0"/>
    <b v="0"/>
    <s v="film &amp; video/drama"/>
    <n v="1.8032549019607844"/>
    <n v="99.963043478260872"/>
    <x v="3"/>
    <x v="12"/>
  </r>
  <r>
    <n v="268"/>
    <s v="Brown-Mckee"/>
    <s v="Networked optimal productivity"/>
    <n v="1500"/>
    <n v="2708"/>
    <x v="3"/>
    <n v="48"/>
    <x v="0"/>
    <s v="USD"/>
    <n v="1349326800"/>
    <n v="1353304800"/>
    <b v="0"/>
    <b v="0"/>
    <s v="film &amp; video/documentary"/>
    <n v="1.8053333333333332"/>
    <n v="56.416666666666664"/>
    <x v="3"/>
    <x v="13"/>
  </r>
  <r>
    <n v="934"/>
    <s v="Davis, Crawford and Lopez"/>
    <s v="Reactive radical framework"/>
    <n v="6200"/>
    <n v="11280"/>
    <x v="3"/>
    <n v="105"/>
    <x v="0"/>
    <s v="USD"/>
    <n v="1456120800"/>
    <n v="1456639200"/>
    <b v="0"/>
    <b v="0"/>
    <s v="theater/plays"/>
    <n v="1.8193548387096774"/>
    <n v="107.42857142857143"/>
    <x v="0"/>
    <x v="0"/>
  </r>
  <r>
    <n v="406"/>
    <s v="Lyons Inc"/>
    <s v="Balanced attitude-oriented parallelism"/>
    <n v="39300"/>
    <n v="71583"/>
    <x v="3"/>
    <n v="645"/>
    <x v="0"/>
    <s v="USD"/>
    <n v="1359525600"/>
    <n v="1360562400"/>
    <b v="1"/>
    <b v="0"/>
    <s v="film &amp; video/documentary"/>
    <n v="1.8214503816793892"/>
    <n v="110.98139534883721"/>
    <x v="3"/>
    <x v="13"/>
  </r>
  <r>
    <n v="920"/>
    <s v="Green, Murphy and Webb"/>
    <s v="Versatile directional project"/>
    <n v="5300"/>
    <n v="9676"/>
    <x v="3"/>
    <n v="255"/>
    <x v="0"/>
    <s v="USD"/>
    <n v="1549519200"/>
    <n v="1551247200"/>
    <b v="1"/>
    <b v="0"/>
    <s v="film &amp; video/animation"/>
    <n v="1.8256603773584905"/>
    <n v="37.945098039215686"/>
    <x v="3"/>
    <x v="3"/>
  </r>
  <r>
    <n v="381"/>
    <s v="Michael, Anderson and Vincent"/>
    <s v="Cross-group global moratorium"/>
    <n v="5300"/>
    <n v="9749"/>
    <x v="3"/>
    <n v="155"/>
    <x v="0"/>
    <s v="USD"/>
    <n v="1433739600"/>
    <n v="1437714000"/>
    <b v="0"/>
    <b v="0"/>
    <s v="theater/plays"/>
    <n v="1.8394339622641509"/>
    <n v="62.896774193548389"/>
    <x v="0"/>
    <x v="0"/>
  </r>
  <r>
    <n v="469"/>
    <s v="Olsen-Ryan"/>
    <s v="Assimilated neutral utilization"/>
    <n v="5600"/>
    <n v="10328"/>
    <x v="3"/>
    <n v="159"/>
    <x v="0"/>
    <s v="USD"/>
    <n v="1431925200"/>
    <n v="1432098000"/>
    <b v="0"/>
    <b v="0"/>
    <s v="film &amp; video/drama"/>
    <n v="1.8442857142857143"/>
    <n v="64.95597484276729"/>
    <x v="3"/>
    <x v="12"/>
  </r>
  <r>
    <n v="868"/>
    <s v="Wood, Buckley and Meza"/>
    <s v="Front-line web-enabled installation"/>
    <n v="7000"/>
    <n v="12939"/>
    <x v="3"/>
    <n v="126"/>
    <x v="0"/>
    <s v="USD"/>
    <n v="1381554000"/>
    <n v="1382504400"/>
    <b v="0"/>
    <b v="0"/>
    <s v="theater/plays"/>
    <n v="1.8484285714285715"/>
    <n v="102.69047619047619"/>
    <x v="0"/>
    <x v="0"/>
  </r>
  <r>
    <n v="254"/>
    <s v="Barry Group"/>
    <s v="De-engineered static Local Area Network"/>
    <n v="4600"/>
    <n v="8505"/>
    <x v="3"/>
    <n v="88"/>
    <x v="0"/>
    <s v="USD"/>
    <n v="1487656800"/>
    <n v="1487829600"/>
    <b v="0"/>
    <b v="0"/>
    <s v="publishing/nonfiction"/>
    <n v="1.8489130434782608"/>
    <n v="96.647727272727266"/>
    <x v="6"/>
    <x v="7"/>
  </r>
  <r>
    <n v="357"/>
    <s v="Perez, Davis and Wilson"/>
    <s v="Implemented tangible algorithm"/>
    <n v="2300"/>
    <n v="4253"/>
    <x v="3"/>
    <n v="41"/>
    <x v="0"/>
    <s v="USD"/>
    <n v="1441256400"/>
    <n v="1443416400"/>
    <b v="0"/>
    <b v="0"/>
    <s v="games/video games"/>
    <n v="1.8491304347826087"/>
    <n v="103.73170731707317"/>
    <x v="7"/>
    <x v="17"/>
  </r>
  <r>
    <n v="330"/>
    <s v="Thompson-Bates"/>
    <s v="Expanded encompassing open architecture"/>
    <n v="33700"/>
    <n v="62330"/>
    <x v="3"/>
    <n v="1385"/>
    <x v="3"/>
    <s v="GBP"/>
    <n v="1512712800"/>
    <n v="1512799200"/>
    <b v="0"/>
    <b v="0"/>
    <s v="film &amp; video/documentary"/>
    <n v="1.8495548961424333"/>
    <n v="45.003610108303249"/>
    <x v="3"/>
    <x v="13"/>
  </r>
  <r>
    <n v="729"/>
    <s v="Moore Group"/>
    <s v="Multi-lateral object-oriented open system"/>
    <n v="5600"/>
    <n v="10397"/>
    <x v="3"/>
    <n v="122"/>
    <x v="0"/>
    <s v="USD"/>
    <n v="1359957600"/>
    <n v="1360130400"/>
    <b v="0"/>
    <b v="0"/>
    <s v="film &amp; video/drama"/>
    <n v="1.8566071428571429"/>
    <n v="85.221311475409834"/>
    <x v="3"/>
    <x v="12"/>
  </r>
  <r>
    <n v="865"/>
    <s v="Ellis, Smith and Armstrong"/>
    <s v="Horizontal attitude-oriented help-desk"/>
    <n v="81000"/>
    <n v="150515"/>
    <x v="3"/>
    <n v="3272"/>
    <x v="0"/>
    <s v="USD"/>
    <n v="1410757200"/>
    <n v="1411534800"/>
    <b v="0"/>
    <b v="0"/>
    <s v="theater/plays"/>
    <n v="1.8582098765432098"/>
    <n v="46.000916870415651"/>
    <x v="0"/>
    <x v="0"/>
  </r>
  <r>
    <n v="43"/>
    <s v="Schmitt-Mendoza"/>
    <s v="Profound explicit paradigm"/>
    <n v="90200"/>
    <n v="167717"/>
    <x v="3"/>
    <n v="6212"/>
    <x v="0"/>
    <s v="USD"/>
    <n v="1406178000"/>
    <n v="1407560400"/>
    <b v="0"/>
    <b v="0"/>
    <s v="publishing/radio &amp; podcasts"/>
    <n v="1.859390243902439"/>
    <n v="26.998873148744366"/>
    <x v="6"/>
    <x v="18"/>
  </r>
  <r>
    <n v="568"/>
    <s v="Hardin-Foley"/>
    <s v="Synergized zero tolerance help-desk"/>
    <n v="72400"/>
    <n v="134688"/>
    <x v="3"/>
    <n v="5180"/>
    <x v="0"/>
    <s v="USD"/>
    <n v="1279170000"/>
    <n v="1283058000"/>
    <b v="0"/>
    <b v="0"/>
    <s v="theater/plays"/>
    <n v="1.8603314917127072"/>
    <n v="26.0015444015444"/>
    <x v="0"/>
    <x v="0"/>
  </r>
  <r>
    <n v="107"/>
    <s v="Tucker, Schmidt and Reid"/>
    <s v="Multi-layered encompassing installation"/>
    <n v="3500"/>
    <n v="6527"/>
    <x v="3"/>
    <n v="86"/>
    <x v="0"/>
    <s v="USD"/>
    <n v="1524459600"/>
    <n v="1525928400"/>
    <b v="0"/>
    <b v="1"/>
    <s v="theater/plays"/>
    <n v="1.8648571428571428"/>
    <n v="75.895348837209298"/>
    <x v="0"/>
    <x v="0"/>
  </r>
  <r>
    <n v="390"/>
    <s v="Davis-Allen"/>
    <s v="Digitized eco-centric core"/>
    <n v="2400"/>
    <n v="4477"/>
    <x v="3"/>
    <n v="50"/>
    <x v="0"/>
    <s v="USD"/>
    <n v="1379048400"/>
    <n v="1380344400"/>
    <b v="0"/>
    <b v="0"/>
    <s v="photography/photography books"/>
    <n v="1.8654166666666667"/>
    <n v="89.54"/>
    <x v="5"/>
    <x v="6"/>
  </r>
  <r>
    <n v="334"/>
    <s v="Mcgee Group"/>
    <s v="Assimilated discrete algorithm"/>
    <n v="66200"/>
    <n v="123538"/>
    <x v="3"/>
    <n v="1113"/>
    <x v="0"/>
    <s v="USD"/>
    <n v="1515564000"/>
    <n v="1516168800"/>
    <b v="0"/>
    <b v="0"/>
    <s v="music/rock"/>
    <n v="1.8661329305135952"/>
    <n v="110.99550763701707"/>
    <x v="4"/>
    <x v="4"/>
  </r>
  <r>
    <n v="605"/>
    <s v="Ortiz, Valenzuela and Collins"/>
    <s v="Profound solution-oriented matrix"/>
    <n v="3300"/>
    <n v="6178"/>
    <x v="3"/>
    <n v="107"/>
    <x v="0"/>
    <s v="USD"/>
    <n v="1443848400"/>
    <n v="1447394400"/>
    <b v="0"/>
    <b v="0"/>
    <s v="publishing/nonfiction"/>
    <n v="1.8721212121212121"/>
    <n v="57.738317757009348"/>
    <x v="6"/>
    <x v="7"/>
  </r>
  <r>
    <n v="862"/>
    <s v="Lewis and Sons"/>
    <s v="Profound disintermediate open system"/>
    <n v="3500"/>
    <n v="6560"/>
    <x v="3"/>
    <n v="85"/>
    <x v="0"/>
    <s v="USD"/>
    <n v="1312174800"/>
    <n v="1312520400"/>
    <b v="0"/>
    <b v="0"/>
    <s v="theater/plays"/>
    <n v="1.8742857142857143"/>
    <n v="77.17647058823529"/>
    <x v="0"/>
    <x v="0"/>
  </r>
  <r>
    <n v="465"/>
    <s v="Gonzalez-Robbins"/>
    <s v="Up-sized responsive protocol"/>
    <n v="4700"/>
    <n v="8829"/>
    <x v="3"/>
    <n v="80"/>
    <x v="0"/>
    <s v="USD"/>
    <n v="1517032800"/>
    <n v="1517810400"/>
    <b v="0"/>
    <b v="0"/>
    <s v="publishing/translations"/>
    <n v="1.8785106382978722"/>
    <n v="110.3625"/>
    <x v="6"/>
    <x v="14"/>
  </r>
  <r>
    <n v="873"/>
    <s v="Vazquez, Ochoa and Clark"/>
    <s v="Intuitive value-added installation"/>
    <n v="42100"/>
    <n v="79268"/>
    <x v="3"/>
    <n v="1887"/>
    <x v="0"/>
    <s v="USD"/>
    <n v="1389160800"/>
    <n v="1389592800"/>
    <b v="0"/>
    <b v="0"/>
    <s v="photography/photography books"/>
    <n v="1.8828503562945369"/>
    <n v="42.007419183889773"/>
    <x v="5"/>
    <x v="6"/>
  </r>
  <r>
    <n v="606"/>
    <s v="Valencia PLC"/>
    <s v="Extended asynchronous initiative"/>
    <n v="3400"/>
    <n v="6405"/>
    <x v="3"/>
    <n v="160"/>
    <x v="3"/>
    <s v="GBP"/>
    <n v="1457330400"/>
    <n v="1458277200"/>
    <b v="0"/>
    <b v="0"/>
    <s v="music/rock"/>
    <n v="1.8838235294117647"/>
    <n v="40.03125"/>
    <x v="4"/>
    <x v="4"/>
  </r>
  <r>
    <n v="798"/>
    <s v="Small-Fuentes"/>
    <s v="Seamless maximized product"/>
    <n v="3400"/>
    <n v="6408"/>
    <x v="3"/>
    <n v="121"/>
    <x v="0"/>
    <s v="USD"/>
    <n v="1338440400"/>
    <n v="1340859600"/>
    <b v="0"/>
    <b v="1"/>
    <s v="theater/plays"/>
    <n v="1.8847058823529412"/>
    <n v="52.958677685950413"/>
    <x v="0"/>
    <x v="0"/>
  </r>
  <r>
    <n v="894"/>
    <s v="Barrett Inc"/>
    <s v="Organic cohesive neural-net"/>
    <n v="1700"/>
    <n v="3208"/>
    <x v="3"/>
    <n v="56"/>
    <x v="3"/>
    <s v="GBP"/>
    <n v="1373518800"/>
    <n v="1376110800"/>
    <b v="0"/>
    <b v="1"/>
    <s v="film &amp; video/television"/>
    <n v="1.8870588235294117"/>
    <n v="57.285714285714285"/>
    <x v="3"/>
    <x v="21"/>
  </r>
  <r>
    <n v="616"/>
    <s v="Burnett-Mora"/>
    <s v="Quality-focused 24/7 superstructure"/>
    <n v="6400"/>
    <n v="12129"/>
    <x v="3"/>
    <n v="238"/>
    <x v="3"/>
    <s v="GBP"/>
    <n v="1379653200"/>
    <n v="1379739600"/>
    <b v="0"/>
    <b v="1"/>
    <s v="music/indie rock"/>
    <n v="1.8951562500000001"/>
    <n v="50.962184873949582"/>
    <x v="4"/>
    <x v="10"/>
  </r>
  <r>
    <n v="49"/>
    <s v="Casey-Kelly"/>
    <s v="Sharable holistic interface"/>
    <n v="7200"/>
    <n v="13653"/>
    <x v="3"/>
    <n v="303"/>
    <x v="0"/>
    <s v="USD"/>
    <n v="1571547600"/>
    <n v="1575439200"/>
    <b v="0"/>
    <b v="0"/>
    <s v="music/rock"/>
    <n v="1.89625"/>
    <n v="45.059405940594061"/>
    <x v="4"/>
    <x v="4"/>
  </r>
  <r>
    <n v="676"/>
    <s v="Thompson-Moreno"/>
    <s v="Expanded needs-based orchestration"/>
    <n v="62300"/>
    <n v="118214"/>
    <x v="3"/>
    <n v="1170"/>
    <x v="0"/>
    <s v="USD"/>
    <n v="1348635600"/>
    <n v="1349413200"/>
    <b v="0"/>
    <b v="0"/>
    <s v="photography/photography books"/>
    <n v="1.8974959871589085"/>
    <n v="101.03760683760684"/>
    <x v="5"/>
    <x v="6"/>
  </r>
  <r>
    <n v="839"/>
    <s v="Pierce-Ramirez"/>
    <s v="Organized scalable initiative"/>
    <n v="7700"/>
    <n v="14644"/>
    <x v="3"/>
    <n v="157"/>
    <x v="0"/>
    <s v="USD"/>
    <n v="1395032400"/>
    <n v="1398920400"/>
    <b v="0"/>
    <b v="1"/>
    <s v="film &amp; video/documentary"/>
    <n v="1.9018181818181819"/>
    <n v="93.273885350318466"/>
    <x v="3"/>
    <x v="13"/>
  </r>
  <r>
    <n v="773"/>
    <s v="Meza, Kirby and Patel"/>
    <s v="Cross-platform empowering project"/>
    <n v="53100"/>
    <n v="101185"/>
    <x v="3"/>
    <n v="2353"/>
    <x v="0"/>
    <s v="USD"/>
    <n v="1492059600"/>
    <n v="1492923600"/>
    <b v="0"/>
    <b v="0"/>
    <s v="theater/plays"/>
    <n v="1.9055555555555554"/>
    <n v="43.00254993625159"/>
    <x v="0"/>
    <x v="0"/>
  </r>
  <r>
    <n v="655"/>
    <s v="Gonzalez, Williams and Benson"/>
    <s v="Multi-layered bottom-line encryption"/>
    <n v="6900"/>
    <n v="13212"/>
    <x v="3"/>
    <n v="264"/>
    <x v="0"/>
    <s v="USD"/>
    <n v="1488434400"/>
    <n v="1489554000"/>
    <b v="1"/>
    <b v="0"/>
    <s v="photography/photography books"/>
    <n v="1.9147826086956521"/>
    <n v="50.045454545454547"/>
    <x v="5"/>
    <x v="6"/>
  </r>
  <r>
    <n v="490"/>
    <s v="Young and Sons"/>
    <s v="Innovative disintermediate encryption"/>
    <n v="2400"/>
    <n v="4596"/>
    <x v="3"/>
    <n v="144"/>
    <x v="0"/>
    <s v="USD"/>
    <n v="1573970400"/>
    <n v="1574575200"/>
    <b v="0"/>
    <b v="0"/>
    <s v="journalism/audio"/>
    <n v="1.915"/>
    <n v="31.916666666666668"/>
    <x v="8"/>
    <x v="22"/>
  </r>
  <r>
    <n v="686"/>
    <s v="Jones, Wiley and Robbins"/>
    <s v="Front-line cohesive extranet"/>
    <n v="7500"/>
    <n v="14381"/>
    <x v="3"/>
    <n v="134"/>
    <x v="0"/>
    <s v="USD"/>
    <n v="1522126800"/>
    <n v="1523077200"/>
    <b v="0"/>
    <b v="0"/>
    <s v="technology/wearables"/>
    <n v="1.9174666666666667"/>
    <n v="107.32089552238806"/>
    <x v="2"/>
    <x v="11"/>
  </r>
  <r>
    <n v="431"/>
    <s v="Rosales LLC"/>
    <s v="Compatible multimedia utilization"/>
    <n v="5100"/>
    <n v="9817"/>
    <x v="3"/>
    <n v="94"/>
    <x v="0"/>
    <s v="USD"/>
    <n v="1529643600"/>
    <n v="1531112400"/>
    <b v="1"/>
    <b v="0"/>
    <s v="theater/plays"/>
    <n v="1.9249019607843136"/>
    <n v="104.43617021276596"/>
    <x v="0"/>
    <x v="0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x v="3"/>
  </r>
  <r>
    <n v="810"/>
    <s v="Ball-Fisher"/>
    <s v="Multi-layered intangible instruction set"/>
    <n v="6400"/>
    <n v="12360"/>
    <x v="3"/>
    <n v="221"/>
    <x v="0"/>
    <s v="USD"/>
    <n v="1511848800"/>
    <n v="1512712800"/>
    <b v="0"/>
    <b v="1"/>
    <s v="theater/plays"/>
    <n v="1.9312499999999999"/>
    <n v="55.927601809954751"/>
    <x v="0"/>
    <x v="0"/>
  </r>
  <r>
    <n v="229"/>
    <s v="Hoffman-Howard"/>
    <s v="Extended encompassing application"/>
    <n v="85600"/>
    <n v="165798"/>
    <x v="3"/>
    <n v="2551"/>
    <x v="0"/>
    <s v="USD"/>
    <n v="1496293200"/>
    <n v="1500440400"/>
    <b v="0"/>
    <b v="1"/>
    <s v="games/mobile games"/>
    <n v="1.936892523364486"/>
    <n v="64.99333594668758"/>
    <x v="7"/>
    <x v="20"/>
  </r>
  <r>
    <n v="213"/>
    <s v="Morgan-Warren"/>
    <s v="Face-to-face encompassing info-mediaries"/>
    <n v="87900"/>
    <n v="171549"/>
    <x v="3"/>
    <n v="4289"/>
    <x v="0"/>
    <s v="USD"/>
    <n v="1289019600"/>
    <n v="1289714400"/>
    <b v="0"/>
    <b v="1"/>
    <s v="music/indie rock"/>
    <n v="1.9516382252559727"/>
    <n v="39.997435299603637"/>
    <x v="4"/>
    <x v="10"/>
  </r>
  <r>
    <n v="99"/>
    <s v="Baker-Morris"/>
    <s v="Fully-configurable motivating approach"/>
    <n v="7600"/>
    <n v="14951"/>
    <x v="3"/>
    <n v="164"/>
    <x v="0"/>
    <s v="USD"/>
    <n v="1416895200"/>
    <n v="1419400800"/>
    <b v="0"/>
    <b v="0"/>
    <s v="theater/plays"/>
    <n v="1.9672368421052631"/>
    <n v="91.16463414634147"/>
    <x v="0"/>
    <x v="0"/>
  </r>
  <r>
    <n v="802"/>
    <s v="Rodriguez, Anderson and Porter"/>
    <s v="Reverse-engineered zero-defect infrastructure"/>
    <n v="6200"/>
    <n v="12216"/>
    <x v="3"/>
    <n v="142"/>
    <x v="0"/>
    <s v="USD"/>
    <n v="1562216400"/>
    <n v="1562389200"/>
    <b v="0"/>
    <b v="0"/>
    <s v="photography/photography books"/>
    <n v="1.9703225806451612"/>
    <n v="86.028169014084511"/>
    <x v="5"/>
    <x v="6"/>
  </r>
  <r>
    <n v="845"/>
    <s v="Williams LLC"/>
    <s v="Up-sized high-level access"/>
    <n v="69900"/>
    <n v="138087"/>
    <x v="3"/>
    <n v="1354"/>
    <x v="3"/>
    <s v="GBP"/>
    <n v="1526360400"/>
    <n v="1529557200"/>
    <b v="0"/>
    <b v="0"/>
    <s v="technology/web"/>
    <n v="1.9754935622317598"/>
    <n v="101.98449039881831"/>
    <x v="2"/>
    <x v="2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0"/>
    <x v="0"/>
  </r>
  <r>
    <n v="911"/>
    <s v="Carter, Cole and Curtis"/>
    <s v="Cloned responsive standardization"/>
    <n v="5800"/>
    <n v="11539"/>
    <x v="3"/>
    <n v="462"/>
    <x v="0"/>
    <s v="USD"/>
    <n v="1568005200"/>
    <n v="1568178000"/>
    <b v="1"/>
    <b v="0"/>
    <s v="technology/web"/>
    <n v="1.9894827586206896"/>
    <n v="24.976190476190474"/>
    <x v="2"/>
    <x v="2"/>
  </r>
  <r>
    <n v="557"/>
    <s v="Lam-Hamilton"/>
    <s v="Team-oriented global strategy"/>
    <n v="6000"/>
    <n v="11960"/>
    <x v="3"/>
    <n v="221"/>
    <x v="0"/>
    <s v="USD"/>
    <n v="1443762000"/>
    <n v="1444021200"/>
    <b v="0"/>
    <b v="1"/>
    <s v="film &amp; video/science fiction"/>
    <n v="1.9933333333333334"/>
    <n v="54.117647058823529"/>
    <x v="3"/>
    <x v="15"/>
  </r>
  <r>
    <n v="332"/>
    <s v="Pacheco, Johnson and Torres"/>
    <s v="Optional bandwidth-monitored definition"/>
    <n v="20700"/>
    <n v="41396"/>
    <x v="3"/>
    <n v="470"/>
    <x v="0"/>
    <s v="USD"/>
    <n v="1364446800"/>
    <n v="1364533200"/>
    <b v="0"/>
    <b v="0"/>
    <s v="technology/wearables"/>
    <n v="1.999806763285024"/>
    <n v="88.076595744680844"/>
    <x v="2"/>
    <x v="11"/>
  </r>
  <r>
    <n v="597"/>
    <s v="Todd, Freeman and Henry"/>
    <s v="Diverse systematic projection"/>
    <n v="73800"/>
    <n v="148779"/>
    <x v="3"/>
    <n v="2188"/>
    <x v="0"/>
    <s v="USD"/>
    <n v="1573970400"/>
    <n v="1575525600"/>
    <b v="0"/>
    <b v="0"/>
    <s v="theater/plays"/>
    <n v="2.0159756097560977"/>
    <n v="67.997714808043881"/>
    <x v="0"/>
    <x v="0"/>
  </r>
  <r>
    <n v="801"/>
    <s v="Olson-Bishop"/>
    <s v="User-friendly high-level initiative"/>
    <n v="2300"/>
    <n v="4667"/>
    <x v="3"/>
    <n v="106"/>
    <x v="0"/>
    <s v="USD"/>
    <n v="1577772000"/>
    <n v="1579672800"/>
    <b v="0"/>
    <b v="1"/>
    <s v="photography/photography books"/>
    <n v="2.0291304347826089"/>
    <n v="44.028301886792455"/>
    <x v="5"/>
    <x v="6"/>
  </r>
  <r>
    <n v="311"/>
    <s v="Flores PLC"/>
    <s v="Focused real-time help-desk"/>
    <n v="6300"/>
    <n v="12812"/>
    <x v="3"/>
    <n v="121"/>
    <x v="0"/>
    <s v="USD"/>
    <n v="1297836000"/>
    <n v="1298872800"/>
    <b v="0"/>
    <b v="0"/>
    <s v="theater/plays"/>
    <n v="2.0336507936507937"/>
    <n v="105.88429752066116"/>
    <x v="0"/>
    <x v="0"/>
  </r>
  <r>
    <n v="565"/>
    <s v="Joseph LLC"/>
    <s v="Decentralized logistical collaboration"/>
    <n v="94900"/>
    <n v="194166"/>
    <x v="3"/>
    <n v="3596"/>
    <x v="0"/>
    <s v="USD"/>
    <n v="1321336800"/>
    <n v="1323064800"/>
    <b v="0"/>
    <b v="0"/>
    <s v="theater/plays"/>
    <n v="2.0460063224446787"/>
    <n v="53.99499443826474"/>
    <x v="0"/>
    <x v="0"/>
  </r>
  <r>
    <n v="626"/>
    <s v="Tucker, Mccoy and Marquez"/>
    <s v="Synergistic tertiary budgetary management"/>
    <n v="6400"/>
    <n v="13205"/>
    <x v="3"/>
    <n v="189"/>
    <x v="0"/>
    <s v="USD"/>
    <n v="1285650000"/>
    <n v="1286427600"/>
    <b v="0"/>
    <b v="1"/>
    <s v="theater/plays"/>
    <n v="2.0632812500000002"/>
    <n v="69.867724867724874"/>
    <x v="0"/>
    <x v="0"/>
  </r>
  <r>
    <n v="601"/>
    <s v="Waters and Sons"/>
    <s v="Inverse neutral structure"/>
    <n v="6300"/>
    <n v="13018"/>
    <x v="3"/>
    <n v="194"/>
    <x v="0"/>
    <s v="USD"/>
    <n v="1401426000"/>
    <n v="1402894800"/>
    <b v="1"/>
    <b v="0"/>
    <s v="technology/wearables"/>
    <n v="2.0663492063492064"/>
    <n v="67.103092783505161"/>
    <x v="2"/>
    <x v="11"/>
  </r>
  <r>
    <n v="851"/>
    <s v="Bright and Sons"/>
    <s v="Object-based needs-based info-mediaries"/>
    <n v="6000"/>
    <n v="12468"/>
    <x v="3"/>
    <n v="160"/>
    <x v="0"/>
    <s v="USD"/>
    <n v="1335934800"/>
    <n v="1338786000"/>
    <b v="0"/>
    <b v="0"/>
    <s v="music/electric music"/>
    <n v="2.0779999999999998"/>
    <n v="77.924999999999997"/>
    <x v="4"/>
    <x v="5"/>
  </r>
  <r>
    <n v="765"/>
    <s v="Matthews LLC"/>
    <s v="Advanced transitional help-desk"/>
    <n v="3900"/>
    <n v="8125"/>
    <x v="3"/>
    <n v="198"/>
    <x v="0"/>
    <s v="USD"/>
    <n v="1492232400"/>
    <n v="1494392400"/>
    <b v="1"/>
    <b v="1"/>
    <s v="music/indie rock"/>
    <n v="2.0833333333333335"/>
    <n v="41.035353535353536"/>
    <x v="4"/>
    <x v="10"/>
  </r>
  <r>
    <n v="595"/>
    <s v="Harris-Jennings"/>
    <s v="Customizable intermediate data-warehouse"/>
    <n v="70300"/>
    <n v="146595"/>
    <x v="3"/>
    <n v="1629"/>
    <x v="0"/>
    <s v="USD"/>
    <n v="1268715600"/>
    <n v="1270530000"/>
    <b v="0"/>
    <b v="1"/>
    <s v="theater/plays"/>
    <n v="2.0852773826458035"/>
    <n v="89.99079189686924"/>
    <x v="0"/>
    <x v="0"/>
  </r>
  <r>
    <n v="287"/>
    <s v="Ferguson PLC"/>
    <s v="Public-key intangible superstructure"/>
    <n v="6300"/>
    <n v="13213"/>
    <x v="3"/>
    <n v="176"/>
    <x v="0"/>
    <s v="USD"/>
    <n v="1430197200"/>
    <n v="1430197200"/>
    <b v="0"/>
    <b v="0"/>
    <s v="music/electric music"/>
    <n v="2.0973015873015872"/>
    <n v="75.07386363636364"/>
    <x v="4"/>
    <x v="5"/>
  </r>
  <r>
    <n v="888"/>
    <s v="Palmer Ltd"/>
    <s v="Reverse-engineered uniform knowledge user"/>
    <n v="5800"/>
    <n v="12174"/>
    <x v="3"/>
    <n v="290"/>
    <x v="0"/>
    <s v="USD"/>
    <n v="1491886800"/>
    <n v="1493528400"/>
    <b v="0"/>
    <b v="0"/>
    <s v="theater/plays"/>
    <n v="2.0989655172413793"/>
    <n v="41.979310344827589"/>
    <x v="0"/>
    <x v="0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x v="20"/>
  </r>
  <r>
    <n v="932"/>
    <s v="Mora, Miller and Harper"/>
    <s v="Stand-alone zero tolerance algorithm"/>
    <n v="2300"/>
    <n v="4883"/>
    <x v="3"/>
    <n v="144"/>
    <x v="0"/>
    <s v="USD"/>
    <n v="1394514000"/>
    <n v="1394773200"/>
    <b v="0"/>
    <b v="0"/>
    <s v="music/rock"/>
    <n v="2.1230434782608696"/>
    <n v="33.909722222222221"/>
    <x v="4"/>
    <x v="4"/>
  </r>
  <r>
    <n v="746"/>
    <s v="Edwards LLC"/>
    <s v="Automated system-worthy structure"/>
    <n v="55800"/>
    <n v="118580"/>
    <x v="3"/>
    <n v="3388"/>
    <x v="0"/>
    <s v="USD"/>
    <n v="1318136400"/>
    <n v="1318568400"/>
    <b v="0"/>
    <b v="0"/>
    <s v="technology/web"/>
    <n v="2.1250896057347672"/>
    <n v="35"/>
    <x v="2"/>
    <x v="2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x v="4"/>
  </r>
  <r>
    <n v="119"/>
    <s v="Clark and Sons"/>
    <s v="Reverse-engineered full-range Internet solution"/>
    <n v="5000"/>
    <n v="10748"/>
    <x v="3"/>
    <n v="154"/>
    <x v="0"/>
    <s v="USD"/>
    <n v="1402894800"/>
    <n v="1404363600"/>
    <b v="0"/>
    <b v="1"/>
    <s v="film &amp; video/documentary"/>
    <n v="2.1496"/>
    <n v="69.79220779220779"/>
    <x v="3"/>
    <x v="13"/>
  </r>
  <r>
    <n v="57"/>
    <s v="Bridges, Freeman and Kim"/>
    <s v="Cross-group multi-state task-force"/>
    <n v="2900"/>
    <n v="6243"/>
    <x v="3"/>
    <n v="201"/>
    <x v="0"/>
    <s v="USD"/>
    <n v="1504242000"/>
    <n v="1505278800"/>
    <b v="0"/>
    <b v="0"/>
    <s v="games/video games"/>
    <n v="2.1527586206896552"/>
    <n v="31.059701492537314"/>
    <x v="7"/>
    <x v="17"/>
  </r>
  <r>
    <n v="782"/>
    <s v="Williams and Sons"/>
    <s v="Centralized asymmetric framework"/>
    <n v="5100"/>
    <n v="10981"/>
    <x v="3"/>
    <n v="161"/>
    <x v="0"/>
    <s v="USD"/>
    <n v="1298959200"/>
    <n v="1301374800"/>
    <b v="0"/>
    <b v="1"/>
    <s v="film &amp; video/animation"/>
    <n v="2.153137254901961"/>
    <n v="68.204968944099377"/>
    <x v="3"/>
    <x v="3"/>
  </r>
  <r>
    <n v="218"/>
    <s v="Price-Rodriguez"/>
    <s v="Adaptive logistical initiative"/>
    <n v="5700"/>
    <n v="12309"/>
    <x v="3"/>
    <n v="397"/>
    <x v="3"/>
    <s v="GBP"/>
    <n v="1320991200"/>
    <n v="1323928800"/>
    <b v="0"/>
    <b v="1"/>
    <s v="film &amp; video/shorts"/>
    <n v="2.1594736842105262"/>
    <n v="31.005037783375315"/>
    <x v="3"/>
    <x v="19"/>
  </r>
  <r>
    <n v="25"/>
    <s v="Caldwell, Velazquez and Wilson"/>
    <s v="Monitored impactful analyzer"/>
    <n v="5500"/>
    <n v="11904"/>
    <x v="3"/>
    <n v="163"/>
    <x v="0"/>
    <s v="USD"/>
    <n v="1305694800"/>
    <n v="1307422800"/>
    <b v="0"/>
    <b v="1"/>
    <s v="games/video games"/>
    <n v="2.1643636363636363"/>
    <n v="73.030674846625772"/>
    <x v="7"/>
    <x v="17"/>
  </r>
  <r>
    <n v="987"/>
    <s v="Wilson Group"/>
    <s v="Ameliorated foreground focus group"/>
    <n v="6200"/>
    <n v="13441"/>
    <x v="3"/>
    <n v="480"/>
    <x v="0"/>
    <s v="USD"/>
    <n v="1493269200"/>
    <n v="1494478800"/>
    <b v="0"/>
    <b v="0"/>
    <s v="film &amp; video/documentary"/>
    <n v="2.1679032258064517"/>
    <n v="28.002083333333335"/>
    <x v="3"/>
    <x v="13"/>
  </r>
  <r>
    <n v="929"/>
    <s v="Turner-Terrell"/>
    <s v="Polarized tertiary function"/>
    <n v="5500"/>
    <n v="11952"/>
    <x v="3"/>
    <n v="184"/>
    <x v="3"/>
    <s v="GBP"/>
    <n v="1493787600"/>
    <n v="1494997200"/>
    <b v="0"/>
    <b v="0"/>
    <s v="theater/plays"/>
    <n v="2.173090909090909"/>
    <n v="64.956521739130437"/>
    <x v="0"/>
    <x v="0"/>
  </r>
  <r>
    <n v="96"/>
    <s v="Howard Ltd"/>
    <s v="Down-sized systematic policy"/>
    <n v="69700"/>
    <n v="151513"/>
    <x v="3"/>
    <n v="2331"/>
    <x v="0"/>
    <s v="USD"/>
    <n v="1299736800"/>
    <n v="1300856400"/>
    <b v="0"/>
    <b v="0"/>
    <s v="theater/plays"/>
    <n v="2.1737876614060259"/>
    <n v="64.999141999141997"/>
    <x v="0"/>
    <x v="0"/>
  </r>
  <r>
    <n v="567"/>
    <s v="Johns PLC"/>
    <s v="Distributed high-level open architecture"/>
    <n v="6800"/>
    <n v="14865"/>
    <x v="3"/>
    <n v="244"/>
    <x v="0"/>
    <s v="USD"/>
    <n v="1404968400"/>
    <n v="1405141200"/>
    <b v="0"/>
    <b v="0"/>
    <s v="music/rock"/>
    <n v="2.1860294117647059"/>
    <n v="60.922131147540981"/>
    <x v="4"/>
    <x v="4"/>
  </r>
  <r>
    <n v="121"/>
    <s v="Brown-Brown"/>
    <s v="Multi-lateral homogeneous success"/>
    <n v="45300"/>
    <n v="99361"/>
    <x v="3"/>
    <n v="903"/>
    <x v="0"/>
    <s v="USD"/>
    <n v="1412485200"/>
    <n v="1413608400"/>
    <b v="0"/>
    <b v="0"/>
    <s v="games/video games"/>
    <n v="2.1933995584988963"/>
    <n v="110.0343300110742"/>
    <x v="7"/>
    <x v="17"/>
  </r>
  <r>
    <n v="149"/>
    <s v="Payne, Oliver and Burch"/>
    <s v="Managed fresh-thinking flexibility"/>
    <n v="6200"/>
    <n v="13632"/>
    <x v="3"/>
    <n v="195"/>
    <x v="0"/>
    <s v="USD"/>
    <n v="1357020000"/>
    <n v="1361512800"/>
    <b v="0"/>
    <b v="0"/>
    <s v="music/indie rock"/>
    <n v="2.1987096774193549"/>
    <n v="69.907692307692301"/>
    <x v="4"/>
    <x v="10"/>
  </r>
  <r>
    <n v="488"/>
    <s v="Cordova, Shaw and Wang"/>
    <s v="Virtual secondary open architecture"/>
    <n v="5300"/>
    <n v="11663"/>
    <x v="3"/>
    <n v="115"/>
    <x v="0"/>
    <s v="USD"/>
    <n v="1454479200"/>
    <n v="1455948000"/>
    <b v="0"/>
    <b v="0"/>
    <s v="theater/plays"/>
    <n v="2.2005660377358489"/>
    <n v="101.41739130434783"/>
    <x v="0"/>
    <x v="0"/>
  </r>
  <r>
    <n v="158"/>
    <s v="Carlson Inc"/>
    <s v="Ergonomic fresh-thinking installation"/>
    <n v="2100"/>
    <n v="4640"/>
    <x v="3"/>
    <n v="41"/>
    <x v="0"/>
    <s v="USD"/>
    <n v="1449554400"/>
    <n v="1449640800"/>
    <b v="0"/>
    <b v="0"/>
    <s v="music/rock"/>
    <n v="2.2095238095238097"/>
    <n v="113.17073170731707"/>
    <x v="4"/>
    <x v="4"/>
  </r>
  <r>
    <n v="643"/>
    <s v="Harris Inc"/>
    <s v="Future-proofed modular groupware"/>
    <n v="14900"/>
    <n v="32986"/>
    <x v="3"/>
    <n v="375"/>
    <x v="0"/>
    <s v="USD"/>
    <n v="1488348000"/>
    <n v="1489899600"/>
    <b v="0"/>
    <b v="0"/>
    <s v="theater/plays"/>
    <n v="2.2138255033557046"/>
    <n v="87.962666666666664"/>
    <x v="0"/>
    <x v="0"/>
  </r>
  <r>
    <n v="140"/>
    <s v="Bautista-Cross"/>
    <s v="Fully-configurable coherent Internet solution"/>
    <n v="5500"/>
    <n v="12274"/>
    <x v="3"/>
    <n v="186"/>
    <x v="0"/>
    <s v="USD"/>
    <n v="1519538400"/>
    <n v="1519970400"/>
    <b v="0"/>
    <b v="0"/>
    <s v="film &amp; video/documentary"/>
    <n v="2.2316363636363636"/>
    <n v="65.989247311827953"/>
    <x v="3"/>
    <x v="1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x v="4"/>
  </r>
  <r>
    <n v="925"/>
    <s v="Wilson, Jefferson and Anderson"/>
    <s v="Profit-focused empowering system engine"/>
    <n v="3000"/>
    <n v="6722"/>
    <x v="3"/>
    <n v="65"/>
    <x v="0"/>
    <s v="USD"/>
    <n v="1506056400"/>
    <n v="1507093200"/>
    <b v="0"/>
    <b v="0"/>
    <s v="theater/plays"/>
    <n v="2.2406666666666668"/>
    <n v="103.41538461538461"/>
    <x v="0"/>
    <x v="0"/>
  </r>
  <r>
    <n v="81"/>
    <s v="Gomez, Bailey and Flores"/>
    <s v="User-friendly static contingency"/>
    <n v="16800"/>
    <n v="37857"/>
    <x v="3"/>
    <n v="411"/>
    <x v="0"/>
    <s v="USD"/>
    <n v="1511416800"/>
    <n v="1513576800"/>
    <b v="0"/>
    <b v="0"/>
    <s v="music/rock"/>
    <n v="2.253392857142857"/>
    <n v="92.109489051094897"/>
    <x v="4"/>
    <x v="4"/>
  </r>
  <r>
    <n v="383"/>
    <s v="Baker Ltd"/>
    <s v="Progressive intangible flexibility"/>
    <n v="6300"/>
    <n v="14199"/>
    <x v="3"/>
    <n v="189"/>
    <x v="0"/>
    <s v="USD"/>
    <n v="1550037600"/>
    <n v="1550556000"/>
    <b v="0"/>
    <b v="1"/>
    <s v="food/food trucks"/>
    <n v="2.2538095238095237"/>
    <n v="75.126984126984127"/>
    <x v="1"/>
    <x v="1"/>
  </r>
  <r>
    <n v="812"/>
    <s v="Landry Group"/>
    <s v="Expanded value-added hardware"/>
    <n v="59700"/>
    <n v="134640"/>
    <x v="3"/>
    <n v="2805"/>
    <x v="1"/>
    <s v="CAD"/>
    <n v="1523854800"/>
    <n v="1524286800"/>
    <b v="0"/>
    <b v="0"/>
    <s v="publishing/nonfiction"/>
    <n v="2.2552763819095478"/>
    <n v="48"/>
    <x v="6"/>
    <x v="7"/>
  </r>
  <r>
    <n v="360"/>
    <s v="Larsen-Chung"/>
    <s v="Right-sized zero tolerance migration"/>
    <n v="59700"/>
    <n v="135132"/>
    <x v="3"/>
    <n v="2875"/>
    <x v="3"/>
    <s v="GBP"/>
    <n v="1293861600"/>
    <n v="1295071200"/>
    <b v="0"/>
    <b v="1"/>
    <s v="theater/plays"/>
    <n v="2.2635175879396985"/>
    <n v="47.002434782608695"/>
    <x v="0"/>
    <x v="0"/>
  </r>
  <r>
    <n v="690"/>
    <s v="Walsh-Watts"/>
    <s v="Polarized actuating implementation"/>
    <n v="3600"/>
    <n v="8158"/>
    <x v="3"/>
    <n v="190"/>
    <x v="0"/>
    <s v="USD"/>
    <n v="1322373600"/>
    <n v="1322892000"/>
    <b v="0"/>
    <b v="1"/>
    <s v="film &amp; video/documentary"/>
    <n v="2.266111111111111"/>
    <n v="42.93684210526316"/>
    <x v="3"/>
    <x v="13"/>
  </r>
  <r>
    <n v="58"/>
    <s v="Anderson-Perez"/>
    <s v="Expanded 3rdgeneration strategy"/>
    <n v="2700"/>
    <n v="6132"/>
    <x v="3"/>
    <n v="211"/>
    <x v="0"/>
    <s v="USD"/>
    <n v="1442811600"/>
    <n v="1443934800"/>
    <b v="0"/>
    <b v="0"/>
    <s v="theater/plays"/>
    <n v="2.2711111111111113"/>
    <n v="29.061611374407583"/>
    <x v="0"/>
    <x v="0"/>
  </r>
  <r>
    <n v="972"/>
    <s v="Sellers, Roach and Garrison"/>
    <s v="Multi-tiered systematic knowledge user"/>
    <n v="42700"/>
    <n v="97524"/>
    <x v="3"/>
    <n v="1681"/>
    <x v="0"/>
    <s v="USD"/>
    <n v="1401685200"/>
    <n v="1402462800"/>
    <b v="0"/>
    <b v="1"/>
    <s v="technology/web"/>
    <n v="2.283934426229508"/>
    <n v="58.015466983938133"/>
    <x v="2"/>
    <x v="2"/>
  </r>
  <r>
    <n v="880"/>
    <s v="Craig, Ellis and Miller"/>
    <s v="Persevering 5thgeneration throughput"/>
    <n v="84500"/>
    <n v="193101"/>
    <x v="3"/>
    <n v="2414"/>
    <x v="0"/>
    <s v="USD"/>
    <n v="1563685200"/>
    <n v="1563858000"/>
    <b v="0"/>
    <b v="0"/>
    <s v="music/electric music"/>
    <n v="2.2852189349112426"/>
    <n v="79.992129246064621"/>
    <x v="4"/>
    <x v="5"/>
  </r>
  <r>
    <n v="747"/>
    <s v="Greer and Sons"/>
    <s v="Secured clear-thinking intranet"/>
    <n v="4900"/>
    <n v="11214"/>
    <x v="3"/>
    <n v="280"/>
    <x v="0"/>
    <s v="USD"/>
    <n v="1283403600"/>
    <n v="1284354000"/>
    <b v="0"/>
    <b v="0"/>
    <s v="theater/plays"/>
    <n v="2.2885714285714287"/>
    <n v="40.049999999999997"/>
    <x v="0"/>
    <x v="0"/>
  </r>
  <r>
    <n v="393"/>
    <s v="Owens, Hall and Gonzalez"/>
    <s v="De-engineered static orchestration"/>
    <n v="62800"/>
    <n v="143788"/>
    <x v="3"/>
    <n v="3059"/>
    <x v="1"/>
    <s v="CAD"/>
    <n v="1500267600"/>
    <n v="1500354000"/>
    <b v="0"/>
    <b v="0"/>
    <s v="music/jazz"/>
    <n v="2.2896178343949045"/>
    <n v="47.004903563255965"/>
    <x v="4"/>
    <x v="9"/>
  </r>
  <r>
    <n v="187"/>
    <s v="Fox Group"/>
    <s v="Horizontal transitional paradigm"/>
    <n v="60200"/>
    <n v="138384"/>
    <x v="3"/>
    <n v="1442"/>
    <x v="1"/>
    <s v="CAD"/>
    <n v="1361599200"/>
    <n v="1364014800"/>
    <b v="0"/>
    <b v="1"/>
    <s v="film &amp; video/shorts"/>
    <n v="2.2987375415282392"/>
    <n v="95.966712898751737"/>
    <x v="3"/>
    <x v="19"/>
  </r>
  <r>
    <n v="142"/>
    <s v="Figueroa Ltd"/>
    <s v="Expanded solution-oriented benchmark"/>
    <n v="5000"/>
    <n v="11502"/>
    <x v="3"/>
    <n v="117"/>
    <x v="0"/>
    <s v="USD"/>
    <n v="1333688400"/>
    <n v="1337230800"/>
    <b v="0"/>
    <b v="0"/>
    <s v="technology/web"/>
    <n v="2.3003999999999998"/>
    <n v="98.307692307692307"/>
    <x v="2"/>
    <x v="2"/>
  </r>
  <r>
    <n v="892"/>
    <s v="Anderson, Parks and Estrada"/>
    <s v="Realigned discrete structure"/>
    <n v="6000"/>
    <n v="13835"/>
    <x v="3"/>
    <n v="182"/>
    <x v="0"/>
    <s v="USD"/>
    <n v="1274418000"/>
    <n v="1277960400"/>
    <b v="0"/>
    <b v="0"/>
    <s v="publishing/translations"/>
    <n v="2.3058333333333332"/>
    <n v="76.016483516483518"/>
    <x v="6"/>
    <x v="14"/>
  </r>
  <r>
    <n v="768"/>
    <s v="Ramirez-Calderon"/>
    <s v="Fundamental zero tolerance alliance"/>
    <n v="4800"/>
    <n v="11088"/>
    <x v="3"/>
    <n v="150"/>
    <x v="0"/>
    <s v="USD"/>
    <n v="1386741600"/>
    <n v="1388037600"/>
    <b v="0"/>
    <b v="0"/>
    <s v="theater/plays"/>
    <n v="2.31"/>
    <n v="73.92"/>
    <x v="0"/>
    <x v="0"/>
  </r>
  <r>
    <n v="751"/>
    <s v="Lane-Barber"/>
    <s v="Universal value-added moderator"/>
    <n v="3600"/>
    <n v="8363"/>
    <x v="3"/>
    <n v="270"/>
    <x v="0"/>
    <s v="USD"/>
    <n v="1458190800"/>
    <n v="1459486800"/>
    <b v="1"/>
    <b v="1"/>
    <s v="publishing/nonfiction"/>
    <n v="2.3230555555555554"/>
    <n v="30.974074074074075"/>
    <x v="6"/>
    <x v="7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0"/>
    <x v="0"/>
  </r>
  <r>
    <n v="65"/>
    <s v="Berry-Boyer"/>
    <s v="Mandatory incremental projection"/>
    <n v="6100"/>
    <n v="14405"/>
    <x v="3"/>
    <n v="236"/>
    <x v="0"/>
    <s v="USD"/>
    <n v="1296108000"/>
    <n v="1296712800"/>
    <b v="0"/>
    <b v="0"/>
    <s v="theater/plays"/>
    <n v="2.3614754098360655"/>
    <n v="61.038135593220339"/>
    <x v="0"/>
    <x v="0"/>
  </r>
  <r>
    <n v="478"/>
    <s v="Lyons LLC"/>
    <s v="Balanced impactful circuit"/>
    <n v="68800"/>
    <n v="162603"/>
    <x v="3"/>
    <n v="2756"/>
    <x v="0"/>
    <s v="USD"/>
    <n v="1425877200"/>
    <n v="1426914000"/>
    <b v="0"/>
    <b v="0"/>
    <s v="technology/wearables"/>
    <n v="2.3634156976744185"/>
    <n v="58.999637155297535"/>
    <x v="2"/>
    <x v="11"/>
  </r>
  <r>
    <n v="145"/>
    <s v="Fields-Moore"/>
    <s v="Secured reciprocal array"/>
    <n v="25000"/>
    <n v="59128"/>
    <x v="3"/>
    <n v="768"/>
    <x v="2"/>
    <s v="CHF"/>
    <n v="1410066000"/>
    <n v="1410498000"/>
    <b v="0"/>
    <b v="0"/>
    <s v="technology/wearables"/>
    <n v="2.3651200000000001"/>
    <n v="76.989583333333329"/>
    <x v="2"/>
    <x v="1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x v="3"/>
  </r>
  <r>
    <n v="918"/>
    <s v="Jones-Gonzalez"/>
    <s v="Seamless dynamic website"/>
    <n v="3800"/>
    <n v="9021"/>
    <x v="3"/>
    <n v="156"/>
    <x v="2"/>
    <s v="CHF"/>
    <n v="1343365200"/>
    <n v="1344315600"/>
    <b v="0"/>
    <b v="0"/>
    <s v="publishing/radio &amp; podcasts"/>
    <n v="2.3739473684210526"/>
    <n v="57.82692307692308"/>
    <x v="6"/>
    <x v="18"/>
  </r>
  <r>
    <n v="847"/>
    <s v="Miller, Glenn and Adams"/>
    <s v="Distributed actuating project"/>
    <n v="4700"/>
    <n v="11174"/>
    <x v="3"/>
    <n v="110"/>
    <x v="0"/>
    <s v="USD"/>
    <n v="1515304800"/>
    <n v="1515564000"/>
    <b v="0"/>
    <b v="0"/>
    <s v="food/food trucks"/>
    <n v="2.3774468085106384"/>
    <n v="101.58181818181818"/>
    <x v="1"/>
    <x v="1"/>
  </r>
  <r>
    <n v="923"/>
    <s v="Wise and Sons"/>
    <s v="Sharable discrete definition"/>
    <n v="1700"/>
    <n v="4044"/>
    <x v="3"/>
    <n v="40"/>
    <x v="0"/>
    <s v="USD"/>
    <n v="1279083600"/>
    <n v="1279170000"/>
    <b v="0"/>
    <b v="0"/>
    <s v="theater/plays"/>
    <n v="2.3788235294117648"/>
    <n v="101.1"/>
    <x v="0"/>
    <x v="0"/>
  </r>
  <r>
    <n v="883"/>
    <s v="Simmons-Villarreal"/>
    <s v="Customer-focused mobile Graphic Interface"/>
    <n v="3400"/>
    <n v="8089"/>
    <x v="3"/>
    <n v="193"/>
    <x v="0"/>
    <s v="USD"/>
    <n v="1274763600"/>
    <n v="1277874000"/>
    <b v="0"/>
    <b v="0"/>
    <s v="film &amp; video/shorts"/>
    <n v="2.3791176470588233"/>
    <n v="41.911917098445599"/>
    <x v="3"/>
    <x v="19"/>
  </r>
  <r>
    <n v="813"/>
    <s v="Buckley Group"/>
    <s v="Diverse high-level attitude"/>
    <n v="3200"/>
    <n v="7661"/>
    <x v="3"/>
    <n v="68"/>
    <x v="0"/>
    <s v="USD"/>
    <n v="1346043600"/>
    <n v="1346907600"/>
    <b v="0"/>
    <b v="0"/>
    <s v="games/video games"/>
    <n v="2.3940625"/>
    <n v="112.66176470588235"/>
    <x v="7"/>
    <x v="17"/>
  </r>
  <r>
    <n v="665"/>
    <s v="Park-Goodman"/>
    <s v="Customer-focused impactful extranet"/>
    <n v="5100"/>
    <n v="12219"/>
    <x v="3"/>
    <n v="272"/>
    <x v="0"/>
    <s v="USD"/>
    <n v="1310187600"/>
    <n v="1311397200"/>
    <b v="0"/>
    <b v="1"/>
    <s v="film &amp; video/documentary"/>
    <n v="2.3958823529411766"/>
    <n v="44.922794117647058"/>
    <x v="3"/>
    <x v="13"/>
  </r>
  <r>
    <n v="933"/>
    <s v="Espinoza Group"/>
    <s v="Implemented tangible support"/>
    <n v="73000"/>
    <n v="175015"/>
    <x v="3"/>
    <n v="1902"/>
    <x v="0"/>
    <s v="USD"/>
    <n v="1365397200"/>
    <n v="1366520400"/>
    <b v="0"/>
    <b v="0"/>
    <s v="theater/plays"/>
    <n v="2.3974657534246577"/>
    <n v="92.016298633017882"/>
    <x v="0"/>
    <x v="0"/>
  </r>
  <r>
    <n v="556"/>
    <s v="Smith and Sons"/>
    <s v="Grass-roots 24/7 attitude"/>
    <n v="5200"/>
    <n v="12467"/>
    <x v="3"/>
    <n v="122"/>
    <x v="0"/>
    <s v="USD"/>
    <n v="1315285200"/>
    <n v="1315890000"/>
    <b v="0"/>
    <b v="1"/>
    <s v="publishing/translations"/>
    <n v="2.3975"/>
    <n v="102.18852459016394"/>
    <x v="6"/>
    <x v="14"/>
  </r>
  <r>
    <n v="275"/>
    <s v="Ward, Sanchez and Kemp"/>
    <s v="Stand-alone discrete Graphical User Interface"/>
    <n v="3900"/>
    <n v="9419"/>
    <x v="3"/>
    <n v="116"/>
    <x v="0"/>
    <s v="USD"/>
    <n v="1554526800"/>
    <n v="1555218000"/>
    <b v="0"/>
    <b v="0"/>
    <s v="publishing/translations"/>
    <n v="2.4151282051282053"/>
    <n v="81.198275862068968"/>
    <x v="6"/>
    <x v="14"/>
  </r>
  <r>
    <n v="13"/>
    <s v="Walker, Taylor and Coleman"/>
    <s v="Multi-tiered directional open architecture"/>
    <n v="4200"/>
    <n v="10295"/>
    <x v="3"/>
    <n v="98"/>
    <x v="0"/>
    <s v="USD"/>
    <n v="1465621200"/>
    <n v="1466658000"/>
    <b v="0"/>
    <b v="0"/>
    <s v="music/indie rock"/>
    <n v="2.4511904761904764"/>
    <n v="105.05102040816327"/>
    <x v="4"/>
    <x v="10"/>
  </r>
  <r>
    <n v="717"/>
    <s v="Barnes, Wilcox and Riley"/>
    <s v="Reverse-engineered well-modulated ability"/>
    <n v="5600"/>
    <n v="13868"/>
    <x v="3"/>
    <n v="555"/>
    <x v="0"/>
    <s v="USD"/>
    <n v="1313989200"/>
    <n v="1315803600"/>
    <b v="0"/>
    <b v="0"/>
    <s v="film &amp; video/documentary"/>
    <n v="2.4764285714285714"/>
    <n v="24.987387387387386"/>
    <x v="3"/>
    <x v="13"/>
  </r>
  <r>
    <n v="617"/>
    <s v="King LLC"/>
    <s v="Multi-channeled local intranet"/>
    <n v="1400"/>
    <n v="3496"/>
    <x v="3"/>
    <n v="55"/>
    <x v="0"/>
    <s v="USD"/>
    <n v="1401858000"/>
    <n v="1402722000"/>
    <b v="0"/>
    <b v="0"/>
    <s v="theater/plays"/>
    <n v="2.4971428571428573"/>
    <n v="63.563636363636363"/>
    <x v="0"/>
    <x v="0"/>
  </r>
  <r>
    <n v="860"/>
    <s v="Lee PLC"/>
    <s v="Re-contextualized leadingedge firmware"/>
    <n v="2000"/>
    <n v="5033"/>
    <x v="3"/>
    <n v="65"/>
    <x v="0"/>
    <s v="USD"/>
    <n v="1550556000"/>
    <n v="1551420000"/>
    <b v="0"/>
    <b v="1"/>
    <s v="technology/wearables"/>
    <n v="2.5165000000000002"/>
    <n v="77.430769230769229"/>
    <x v="2"/>
    <x v="11"/>
  </r>
  <r>
    <n v="902"/>
    <s v="Wang, Silva and Byrd"/>
    <s v="Integrated bifurcated software"/>
    <n v="1400"/>
    <n v="3534"/>
    <x v="3"/>
    <n v="110"/>
    <x v="0"/>
    <s v="USD"/>
    <n v="1454133600"/>
    <n v="1457762400"/>
    <b v="0"/>
    <b v="0"/>
    <s v="technology/web"/>
    <n v="2.5242857142857145"/>
    <n v="32.127272727272725"/>
    <x v="2"/>
    <x v="2"/>
  </r>
  <r>
    <n v="89"/>
    <s v="White, Singleton and Zimmerman"/>
    <s v="Monitored scalable knowledgebase"/>
    <n v="3400"/>
    <n v="8588"/>
    <x v="3"/>
    <n v="96"/>
    <x v="0"/>
    <s v="USD"/>
    <n v="1271307600"/>
    <n v="1271480400"/>
    <b v="0"/>
    <b v="0"/>
    <s v="theater/plays"/>
    <n v="2.5258823529411765"/>
    <n v="89.458333333333329"/>
    <x v="0"/>
    <x v="0"/>
  </r>
  <r>
    <n v="269"/>
    <s v="Miles and Sons"/>
    <s v="Persistent attitude-oriented approach"/>
    <n v="3500"/>
    <n v="8842"/>
    <x v="3"/>
    <n v="87"/>
    <x v="0"/>
    <s v="USD"/>
    <n v="1548914400"/>
    <n v="1550728800"/>
    <b v="0"/>
    <b v="0"/>
    <s v="film &amp; video/television"/>
    <n v="2.5262857142857142"/>
    <n v="101.63218390804597"/>
    <x v="3"/>
    <x v="21"/>
  </r>
  <r>
    <n v="163"/>
    <s v="Burton-Watkins"/>
    <s v="Extended reciprocal circuit"/>
    <n v="3500"/>
    <n v="8864"/>
    <x v="3"/>
    <n v="246"/>
    <x v="0"/>
    <s v="USD"/>
    <n v="1508475600"/>
    <n v="1512712800"/>
    <b v="0"/>
    <b v="1"/>
    <s v="photography/photography books"/>
    <n v="2.5325714285714285"/>
    <n v="36.032520325203251"/>
    <x v="5"/>
    <x v="6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0"/>
    <x v="0"/>
  </r>
  <r>
    <n v="753"/>
    <s v="Guerrero-Griffin"/>
    <s v="Networked web-enabled product"/>
    <n v="4700"/>
    <n v="12065"/>
    <x v="3"/>
    <n v="137"/>
    <x v="0"/>
    <s v="USD"/>
    <n v="1274590800"/>
    <n v="1275886800"/>
    <b v="0"/>
    <b v="0"/>
    <s v="photography/photography books"/>
    <n v="2.5670212765957445"/>
    <n v="88.065693430656935"/>
    <x v="5"/>
    <x v="6"/>
  </r>
  <r>
    <n v="891"/>
    <s v="Williams, Price and Hurley"/>
    <s v="Synchronized demand-driven infrastructure"/>
    <n v="3000"/>
    <n v="7758"/>
    <x v="3"/>
    <n v="165"/>
    <x v="1"/>
    <s v="CAD"/>
    <n v="1322892000"/>
    <n v="1326693600"/>
    <b v="0"/>
    <b v="0"/>
    <s v="film &amp; video/documentary"/>
    <n v="2.5859999999999999"/>
    <n v="47.018181818181816"/>
    <x v="3"/>
    <x v="13"/>
  </r>
  <r>
    <n v="92"/>
    <s v="Santos, Bell and Lloyd"/>
    <s v="Object-based analyzing knowledge user"/>
    <n v="20000"/>
    <n v="51775"/>
    <x v="3"/>
    <n v="498"/>
    <x v="2"/>
    <s v="CHF"/>
    <n v="1277269200"/>
    <n v="1277355600"/>
    <b v="0"/>
    <b v="1"/>
    <s v="games/video games"/>
    <n v="2.5887500000000001"/>
    <n v="103.96586345381526"/>
    <x v="7"/>
    <x v="17"/>
  </r>
  <r>
    <n v="225"/>
    <s v="Fox-Quinn"/>
    <s v="Enterprise-wide reciprocal success"/>
    <n v="67800"/>
    <n v="176398"/>
    <x v="3"/>
    <n v="5880"/>
    <x v="0"/>
    <s v="USD"/>
    <n v="1399093200"/>
    <n v="1399093200"/>
    <b v="1"/>
    <b v="0"/>
    <s v="music/rock"/>
    <n v="2.6017404129793511"/>
    <n v="29.999659863945578"/>
    <x v="4"/>
    <x v="4"/>
  </r>
  <r>
    <n v="484"/>
    <s v="Landry Inc"/>
    <s v="Synergistic cohesive adapter"/>
    <n v="29600"/>
    <n v="77021"/>
    <x v="3"/>
    <n v="1572"/>
    <x v="3"/>
    <s v="GBP"/>
    <n v="1407128400"/>
    <n v="1411362000"/>
    <b v="0"/>
    <b v="1"/>
    <s v="food/food trucks"/>
    <n v="2.6020608108108108"/>
    <n v="48.99554707379135"/>
    <x v="1"/>
    <x v="1"/>
  </r>
  <r>
    <n v="88"/>
    <s v="Clark Group"/>
    <s v="Grass-roots fault-tolerant policy"/>
    <n v="4800"/>
    <n v="12516"/>
    <x v="3"/>
    <n v="113"/>
    <x v="0"/>
    <s v="USD"/>
    <n v="1429160400"/>
    <n v="1431061200"/>
    <b v="0"/>
    <b v="0"/>
    <s v="publishing/translations"/>
    <n v="2.6074999999999999"/>
    <n v="110.76106194690266"/>
    <x v="6"/>
    <x v="14"/>
  </r>
  <r>
    <n v="137"/>
    <s v="Hudson-Nguyen"/>
    <s v="Down-sized disintermediate support"/>
    <n v="1800"/>
    <n v="4712"/>
    <x v="3"/>
    <n v="50"/>
    <x v="0"/>
    <s v="USD"/>
    <n v="1286341200"/>
    <n v="1286859600"/>
    <b v="0"/>
    <b v="0"/>
    <s v="publishing/nonfiction"/>
    <n v="2.617777777777778"/>
    <n v="94.24"/>
    <x v="6"/>
    <x v="7"/>
  </r>
  <r>
    <n v="807"/>
    <s v="Walker-Taylor"/>
    <s v="Automated uniform concept"/>
    <n v="700"/>
    <n v="1848"/>
    <x v="3"/>
    <n v="43"/>
    <x v="0"/>
    <s v="USD"/>
    <n v="1571115600"/>
    <n v="1574920800"/>
    <b v="0"/>
    <b v="1"/>
    <s v="theater/plays"/>
    <n v="2.64"/>
    <n v="42.97674418604651"/>
    <x v="0"/>
    <x v="0"/>
  </r>
  <r>
    <n v="540"/>
    <s v="Brown-Pena"/>
    <s v="Front-line client-server secured line"/>
    <n v="5300"/>
    <n v="14097"/>
    <x v="3"/>
    <n v="247"/>
    <x v="0"/>
    <s v="USD"/>
    <n v="1525496400"/>
    <n v="1527397200"/>
    <b v="0"/>
    <b v="0"/>
    <s v="photography/photography books"/>
    <n v="2.6598113207547169"/>
    <n v="57.072874493927124"/>
    <x v="5"/>
    <x v="6"/>
  </r>
  <r>
    <n v="10"/>
    <s v="Green Ltd"/>
    <s v="Monitored empowering installation"/>
    <n v="5200"/>
    <n v="13838"/>
    <x v="3"/>
    <n v="220"/>
    <x v="0"/>
    <s v="USD"/>
    <n v="1281762000"/>
    <n v="1285909200"/>
    <b v="0"/>
    <b v="0"/>
    <s v="film &amp; video/drama"/>
    <n v="2.6611538461538462"/>
    <n v="62.9"/>
    <x v="3"/>
    <x v="12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x v="12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x v="6"/>
  </r>
  <r>
    <n v="258"/>
    <s v="Duncan, Mcdonald and Miller"/>
    <s v="Assimilated coherent hardware"/>
    <n v="5000"/>
    <n v="13424"/>
    <x v="3"/>
    <n v="186"/>
    <x v="0"/>
    <s v="USD"/>
    <n v="1481176800"/>
    <n v="1482904800"/>
    <b v="0"/>
    <b v="1"/>
    <s v="theater/plays"/>
    <n v="2.6848000000000001"/>
    <n v="72.172043010752688"/>
    <x v="0"/>
    <x v="0"/>
  </r>
  <r>
    <n v="804"/>
    <s v="English-Mccullough"/>
    <s v="Business-focused discrete software"/>
    <n v="2600"/>
    <n v="6987"/>
    <x v="3"/>
    <n v="218"/>
    <x v="0"/>
    <s v="USD"/>
    <n v="1514872800"/>
    <n v="1516600800"/>
    <b v="0"/>
    <b v="0"/>
    <s v="music/rock"/>
    <n v="2.6873076923076922"/>
    <n v="32.050458715596328"/>
    <x v="4"/>
    <x v="4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x v="2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0"/>
    <x v="0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0"/>
    <x v="0"/>
  </r>
  <r>
    <n v="548"/>
    <s v="York-Pitts"/>
    <s v="Monitored discrete toolset"/>
    <n v="66100"/>
    <n v="179074"/>
    <x v="3"/>
    <n v="2985"/>
    <x v="0"/>
    <s v="USD"/>
    <n v="1459486800"/>
    <n v="1460610000"/>
    <b v="0"/>
    <b v="0"/>
    <s v="theater/plays"/>
    <n v="2.7091376701966716"/>
    <n v="59.991289782244557"/>
    <x v="0"/>
    <x v="0"/>
  </r>
  <r>
    <n v="871"/>
    <s v="Santana-George"/>
    <s v="Re-engineered client-driven knowledge user"/>
    <n v="71500"/>
    <n v="194912"/>
    <x v="3"/>
    <n v="2320"/>
    <x v="0"/>
    <s v="USD"/>
    <n v="1509512400"/>
    <n v="1511071200"/>
    <b v="0"/>
    <b v="1"/>
    <s v="theater/plays"/>
    <n v="2.7260419580419581"/>
    <n v="84.013793103448279"/>
    <x v="0"/>
    <x v="0"/>
  </r>
  <r>
    <n v="369"/>
    <s v="Smith-Gonzalez"/>
    <s v="Polarized needs-based approach"/>
    <n v="5400"/>
    <n v="14743"/>
    <x v="3"/>
    <n v="154"/>
    <x v="0"/>
    <s v="USD"/>
    <n v="1359871200"/>
    <n v="1363237200"/>
    <b v="0"/>
    <b v="1"/>
    <s v="film &amp; video/television"/>
    <n v="2.730185185185185"/>
    <n v="95.733766233766232"/>
    <x v="3"/>
    <x v="21"/>
  </r>
  <r>
    <n v="249"/>
    <s v="Avila-Nelson"/>
    <s v="Up-sized intermediate website"/>
    <n v="61500"/>
    <n v="168095"/>
    <x v="3"/>
    <n v="6465"/>
    <x v="0"/>
    <s v="USD"/>
    <n v="1420178400"/>
    <n v="1420783200"/>
    <b v="0"/>
    <b v="0"/>
    <s v="publishing/translations"/>
    <n v="2.7332520325203253"/>
    <n v="26.000773395204948"/>
    <x v="6"/>
    <x v="14"/>
  </r>
  <r>
    <n v="59"/>
    <s v="Wright, Fox and Marks"/>
    <s v="Assimilated real-time support"/>
    <n v="1400"/>
    <n v="3851"/>
    <x v="3"/>
    <n v="128"/>
    <x v="0"/>
    <s v="USD"/>
    <n v="1497243600"/>
    <n v="1498539600"/>
    <b v="0"/>
    <b v="1"/>
    <s v="theater/plays"/>
    <n v="2.7507142857142859"/>
    <n v="30.0859375"/>
    <x v="0"/>
    <x v="0"/>
  </r>
  <r>
    <n v="544"/>
    <s v="Taylor Inc"/>
    <s v="Public-key 3rdgeneration system engine"/>
    <n v="2800"/>
    <n v="7742"/>
    <x v="3"/>
    <n v="84"/>
    <x v="0"/>
    <s v="USD"/>
    <n v="1452232800"/>
    <n v="1453356000"/>
    <b v="0"/>
    <b v="0"/>
    <s v="music/rock"/>
    <n v="2.7650000000000001"/>
    <n v="92.166666666666671"/>
    <x v="4"/>
    <x v="4"/>
  </r>
  <r>
    <n v="368"/>
    <s v="Whitaker, Wallace and Daniels"/>
    <s v="Reactive directional capacity"/>
    <n v="5200"/>
    <n v="14394"/>
    <x v="3"/>
    <n v="206"/>
    <x v="3"/>
    <s v="GBP"/>
    <n v="1286946000"/>
    <n v="1288933200"/>
    <b v="0"/>
    <b v="1"/>
    <s v="film &amp; video/documentary"/>
    <n v="2.7680769230769231"/>
    <n v="69.873786407766985"/>
    <x v="3"/>
    <x v="13"/>
  </r>
  <r>
    <n v="624"/>
    <s v="White, Robertson and Roberts"/>
    <s v="Down-sized national software"/>
    <n v="5100"/>
    <n v="14249"/>
    <x v="3"/>
    <n v="432"/>
    <x v="0"/>
    <s v="USD"/>
    <n v="1422165600"/>
    <n v="1422684000"/>
    <b v="0"/>
    <b v="0"/>
    <s v="photography/photography books"/>
    <n v="2.793921568627451"/>
    <n v="32.983796296296298"/>
    <x v="5"/>
    <x v="6"/>
  </r>
  <r>
    <n v="102"/>
    <s v="Garcia Inc"/>
    <s v="Front-line web-enabled model"/>
    <n v="3700"/>
    <n v="10422"/>
    <x v="3"/>
    <n v="336"/>
    <x v="0"/>
    <s v="USD"/>
    <n v="1526274000"/>
    <n v="1526878800"/>
    <b v="0"/>
    <b v="1"/>
    <s v="technology/wearables"/>
    <n v="2.8167567567567566"/>
    <n v="31.017857142857142"/>
    <x v="2"/>
    <x v="11"/>
  </r>
  <r>
    <n v="608"/>
    <s v="Johnson Group"/>
    <s v="Compatible full-range leverage"/>
    <n v="3900"/>
    <n v="11075"/>
    <x v="3"/>
    <n v="316"/>
    <x v="0"/>
    <s v="USD"/>
    <n v="1551852000"/>
    <n v="1552197600"/>
    <b v="0"/>
    <b v="1"/>
    <s v="music/jazz"/>
    <n v="2.8397435897435899"/>
    <n v="35.047468354430379"/>
    <x v="4"/>
    <x v="9"/>
  </r>
  <r>
    <n v="549"/>
    <s v="Jarvis and Sons"/>
    <s v="Business-focused intermediate system engine"/>
    <n v="29500"/>
    <n v="83843"/>
    <x v="3"/>
    <n v="762"/>
    <x v="0"/>
    <s v="USD"/>
    <n v="1369717200"/>
    <n v="1370494800"/>
    <b v="0"/>
    <b v="0"/>
    <s v="technology/wearables"/>
    <n v="2.8421355932203389"/>
    <n v="110.03018372703411"/>
    <x v="2"/>
    <x v="11"/>
  </r>
  <r>
    <n v="470"/>
    <s v="Grimes, Holland and Sloan"/>
    <s v="Extended dedicated archive"/>
    <n v="3600"/>
    <n v="10289"/>
    <x v="3"/>
    <n v="381"/>
    <x v="0"/>
    <s v="USD"/>
    <n v="1481522400"/>
    <n v="1482127200"/>
    <b v="0"/>
    <b v="0"/>
    <s v="technology/wearables"/>
    <n v="2.8580555555555556"/>
    <n v="27.00524934383202"/>
    <x v="2"/>
    <x v="11"/>
  </r>
  <r>
    <n v="305"/>
    <s v="Townsend Ltd"/>
    <s v="Grass-roots actuating policy"/>
    <n v="2800"/>
    <n v="8014"/>
    <x v="3"/>
    <n v="85"/>
    <x v="0"/>
    <s v="USD"/>
    <n v="1458363600"/>
    <n v="1461906000"/>
    <b v="0"/>
    <b v="0"/>
    <s v="theater/plays"/>
    <n v="2.8621428571428571"/>
    <n v="94.28235294117647"/>
    <x v="0"/>
    <x v="0"/>
  </r>
  <r>
    <n v="425"/>
    <s v="Sullivan, Davis and Booth"/>
    <s v="Vision-oriented actuating hardware"/>
    <n v="2700"/>
    <n v="7767"/>
    <x v="3"/>
    <n v="92"/>
    <x v="0"/>
    <s v="USD"/>
    <n v="1438059600"/>
    <n v="1438578000"/>
    <b v="0"/>
    <b v="0"/>
    <s v="photography/photography books"/>
    <n v="2.8766666666666665"/>
    <n v="84.423913043478265"/>
    <x v="5"/>
    <x v="6"/>
  </r>
  <r>
    <n v="821"/>
    <s v="Alvarez-Andrews"/>
    <s v="Extended impactful secured line"/>
    <n v="4900"/>
    <n v="14273"/>
    <x v="3"/>
    <n v="210"/>
    <x v="0"/>
    <s v="USD"/>
    <n v="1488261600"/>
    <n v="1489381200"/>
    <b v="0"/>
    <b v="0"/>
    <s v="film &amp; video/documentary"/>
    <n v="2.9128571428571428"/>
    <n v="67.966666666666669"/>
    <x v="3"/>
    <x v="13"/>
  </r>
  <r>
    <n v="184"/>
    <s v="Howard, Carter and Griffith"/>
    <s v="Adaptive asynchronous emulation"/>
    <n v="3600"/>
    <n v="10550"/>
    <x v="3"/>
    <n v="340"/>
    <x v="0"/>
    <s v="USD"/>
    <n v="1556859600"/>
    <n v="1556946000"/>
    <b v="0"/>
    <b v="0"/>
    <s v="theater/plays"/>
    <n v="2.9305555555555554"/>
    <n v="31.029411764705884"/>
    <x v="0"/>
    <x v="0"/>
  </r>
  <r>
    <n v="314"/>
    <s v="Sanchez-Morgan"/>
    <s v="Realigned upward-trending strategy"/>
    <n v="1400"/>
    <n v="4126"/>
    <x v="3"/>
    <n v="133"/>
    <x v="0"/>
    <s v="USD"/>
    <n v="1552366800"/>
    <n v="1552798800"/>
    <b v="0"/>
    <b v="1"/>
    <s v="film &amp; video/documentary"/>
    <n v="2.9471428571428571"/>
    <n v="31.022556390977442"/>
    <x v="3"/>
    <x v="13"/>
  </r>
  <r>
    <n v="962"/>
    <s v="Harris, Russell and Mitchell"/>
    <s v="User-centric cohesive policy"/>
    <n v="3600"/>
    <n v="10657"/>
    <x v="3"/>
    <n v="266"/>
    <x v="0"/>
    <s v="USD"/>
    <n v="1384408800"/>
    <n v="1386223200"/>
    <b v="0"/>
    <b v="0"/>
    <s v="food/food trucks"/>
    <n v="2.9602777777777778"/>
    <n v="40.063909774436091"/>
    <x v="1"/>
    <x v="1"/>
  </r>
  <r>
    <n v="197"/>
    <s v="Perry and Sons"/>
    <s v="Business-focused logistical framework"/>
    <n v="54700"/>
    <n v="163118"/>
    <x v="3"/>
    <n v="1989"/>
    <x v="0"/>
    <s v="USD"/>
    <n v="1498194000"/>
    <n v="1499403600"/>
    <b v="0"/>
    <b v="0"/>
    <s v="film &amp; video/drama"/>
    <n v="2.9820475319926874"/>
    <n v="82.010055304172951"/>
    <x v="3"/>
    <x v="12"/>
  </r>
  <r>
    <n v="359"/>
    <s v="Salazar-Moon"/>
    <s v="Compatible needs-based architecture"/>
    <n v="4000"/>
    <n v="11948"/>
    <x v="3"/>
    <n v="187"/>
    <x v="0"/>
    <s v="USD"/>
    <n v="1314421200"/>
    <n v="1315026000"/>
    <b v="0"/>
    <b v="0"/>
    <s v="film &amp; video/animation"/>
    <n v="2.9870000000000001"/>
    <n v="63.893048128342244"/>
    <x v="3"/>
    <x v="3"/>
  </r>
  <r>
    <n v="78"/>
    <s v="Montgomery, Larson and Spencer"/>
    <s v="User-centric bifurcated knowledge user"/>
    <n v="4500"/>
    <n v="13536"/>
    <x v="3"/>
    <n v="330"/>
    <x v="0"/>
    <s v="USD"/>
    <n v="1523854800"/>
    <n v="1523941200"/>
    <b v="0"/>
    <b v="0"/>
    <s v="publishing/translations"/>
    <n v="3.008"/>
    <n v="41.018181818181816"/>
    <x v="6"/>
    <x v="14"/>
  </r>
  <r>
    <n v="94"/>
    <s v="Hanson Inc"/>
    <s v="Grass-roots web-enabled contingency"/>
    <n v="2900"/>
    <n v="8807"/>
    <x v="3"/>
    <n v="180"/>
    <x v="3"/>
    <s v="GBP"/>
    <n v="1554613200"/>
    <n v="1555563600"/>
    <b v="0"/>
    <b v="0"/>
    <s v="technology/web"/>
    <n v="3.036896551724138"/>
    <n v="48.927777777777777"/>
    <x v="2"/>
    <x v="2"/>
  </r>
  <r>
    <n v="272"/>
    <s v="Horton, Morrison and Clark"/>
    <s v="Networked radical neural-net"/>
    <n v="51100"/>
    <n v="155349"/>
    <x v="3"/>
    <n v="1894"/>
    <x v="0"/>
    <s v="USD"/>
    <n v="1562734800"/>
    <n v="1564894800"/>
    <b v="0"/>
    <b v="1"/>
    <s v="theater/plays"/>
    <n v="3.0400978473581213"/>
    <n v="82.021647307286173"/>
    <x v="0"/>
    <x v="0"/>
  </r>
  <r>
    <n v="491"/>
    <s v="Henson PLC"/>
    <s v="Universal contextually-based knowledgebase"/>
    <n v="56800"/>
    <n v="173437"/>
    <x v="3"/>
    <n v="2443"/>
    <x v="0"/>
    <s v="USD"/>
    <n v="1372654800"/>
    <n v="1374901200"/>
    <b v="0"/>
    <b v="1"/>
    <s v="food/food trucks"/>
    <n v="3.0534683098591549"/>
    <n v="70.993450675399103"/>
    <x v="1"/>
    <x v="1"/>
  </r>
  <r>
    <n v="570"/>
    <s v="Martinez-Juarez"/>
    <s v="Realigned uniform knowledge user"/>
    <n v="31200"/>
    <n v="95364"/>
    <x v="3"/>
    <n v="2725"/>
    <x v="0"/>
    <s v="USD"/>
    <n v="1419055200"/>
    <n v="1419573600"/>
    <b v="0"/>
    <b v="1"/>
    <s v="music/rock"/>
    <n v="3.0565384615384614"/>
    <n v="34.995963302752294"/>
    <x v="4"/>
    <x v="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x v="11"/>
  </r>
  <r>
    <n v="31"/>
    <s v="Schroeder Ltd"/>
    <s v="Progressive needs-based focus group"/>
    <n v="3500"/>
    <n v="10850"/>
    <x v="3"/>
    <n v="226"/>
    <x v="3"/>
    <s v="GBP"/>
    <n v="1451973600"/>
    <n v="1454392800"/>
    <b v="0"/>
    <b v="0"/>
    <s v="games/video games"/>
    <n v="3.1"/>
    <n v="48.008849557522126"/>
    <x v="7"/>
    <x v="17"/>
  </r>
  <r>
    <n v="312"/>
    <s v="Martinez LLC"/>
    <s v="Robust impactful approach"/>
    <n v="59100"/>
    <n v="183345"/>
    <x v="3"/>
    <n v="3742"/>
    <x v="0"/>
    <s v="USD"/>
    <n v="1382677200"/>
    <n v="1383282000"/>
    <b v="0"/>
    <b v="0"/>
    <s v="theater/plays"/>
    <n v="3.1022842639593908"/>
    <n v="48.996525921966864"/>
    <x v="0"/>
    <x v="0"/>
  </r>
  <r>
    <n v="631"/>
    <s v="Carlson-Hernandez"/>
    <s v="Quality-focused real-time solution"/>
    <n v="59200"/>
    <n v="183756"/>
    <x v="3"/>
    <n v="3063"/>
    <x v="0"/>
    <s v="USD"/>
    <n v="1553576400"/>
    <n v="1553922000"/>
    <b v="0"/>
    <b v="0"/>
    <s v="theater/plays"/>
    <n v="3.1039864864864866"/>
    <n v="59.992164544564154"/>
    <x v="0"/>
    <x v="0"/>
  </r>
  <r>
    <n v="133"/>
    <s v="Gates PLC"/>
    <s v="Secured content-based product"/>
    <n v="4500"/>
    <n v="13985"/>
    <x v="3"/>
    <n v="159"/>
    <x v="0"/>
    <s v="USD"/>
    <n v="1313125200"/>
    <n v="1315026000"/>
    <b v="0"/>
    <b v="0"/>
    <s v="music/world music"/>
    <n v="3.1077777777777778"/>
    <n v="87.95597484276729"/>
    <x v="4"/>
    <x v="23"/>
  </r>
  <r>
    <n v="703"/>
    <s v="Perez Group"/>
    <s v="Cross-platform tertiary hub"/>
    <n v="63400"/>
    <n v="197728"/>
    <x v="3"/>
    <n v="2038"/>
    <x v="0"/>
    <s v="USD"/>
    <n v="1334984400"/>
    <n v="1336453200"/>
    <b v="1"/>
    <b v="1"/>
    <s v="publishing/translations"/>
    <n v="3.1187381703470032"/>
    <n v="97.020608439646708"/>
    <x v="6"/>
    <x v="14"/>
  </r>
  <r>
    <n v="262"/>
    <s v="Lloyd, Kennedy and Davis"/>
    <s v="Compatible multimedia hub"/>
    <n v="1700"/>
    <n v="5328"/>
    <x v="3"/>
    <n v="107"/>
    <x v="0"/>
    <s v="USD"/>
    <n v="1301979600"/>
    <n v="1304226000"/>
    <b v="0"/>
    <b v="1"/>
    <s v="music/indie rock"/>
    <n v="3.1341176470588237"/>
    <n v="49.794392523364486"/>
    <x v="4"/>
    <x v="1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x v="14"/>
  </r>
  <r>
    <n v="404"/>
    <s v="Bailey-Boyer"/>
    <s v="Visionary exuding Internet solution"/>
    <n v="48900"/>
    <n v="154321"/>
    <x v="3"/>
    <n v="2237"/>
    <x v="0"/>
    <s v="USD"/>
    <n v="1510639200"/>
    <n v="1510898400"/>
    <b v="0"/>
    <b v="0"/>
    <s v="theater/plays"/>
    <n v="3.1558486707566464"/>
    <n v="68.985695127402778"/>
    <x v="0"/>
    <x v="0"/>
  </r>
  <r>
    <n v="471"/>
    <s v="Perry and Sons"/>
    <s v="Configurable static help-desk"/>
    <n v="3100"/>
    <n v="9889"/>
    <x v="3"/>
    <n v="194"/>
    <x v="3"/>
    <s v="GBP"/>
    <n v="1335934800"/>
    <n v="1335934800"/>
    <b v="0"/>
    <b v="1"/>
    <s v="food/food trucks"/>
    <n v="3.19"/>
    <n v="50.97422680412371"/>
    <x v="1"/>
    <x v="1"/>
  </r>
  <r>
    <n v="734"/>
    <s v="Stone PLC"/>
    <s v="Exclusive 5thgeneration leverage"/>
    <n v="4200"/>
    <n v="13404"/>
    <x v="3"/>
    <n v="536"/>
    <x v="0"/>
    <s v="USD"/>
    <n v="1485583200"/>
    <n v="1486620000"/>
    <b v="0"/>
    <b v="1"/>
    <s v="theater/plays"/>
    <n v="3.1914285714285713"/>
    <n v="25.007462686567163"/>
    <x v="0"/>
    <x v="0"/>
  </r>
  <r>
    <n v="908"/>
    <s v="Bryant-Pope"/>
    <s v="Networked intangible help-desk"/>
    <n v="38200"/>
    <n v="121950"/>
    <x v="3"/>
    <n v="3934"/>
    <x v="0"/>
    <s v="USD"/>
    <n v="1335934800"/>
    <n v="1336885200"/>
    <b v="0"/>
    <b v="0"/>
    <s v="games/video games"/>
    <n v="3.1924083769633507"/>
    <n v="30.99898322318251"/>
    <x v="7"/>
    <x v="17"/>
  </r>
  <r>
    <n v="976"/>
    <s v="Huerta, Roberts and Dickerson"/>
    <s v="Self-enabling value-added artificial intelligence"/>
    <n v="4000"/>
    <n v="12886"/>
    <x v="3"/>
    <n v="140"/>
    <x v="0"/>
    <s v="USD"/>
    <n v="1296194400"/>
    <n v="1296712800"/>
    <b v="0"/>
    <b v="1"/>
    <s v="theater/plays"/>
    <n v="3.2214999999999998"/>
    <n v="92.042857142857144"/>
    <x v="0"/>
    <x v="0"/>
  </r>
  <r>
    <n v="583"/>
    <s v="Powell and Sons"/>
    <s v="Centralized clear-thinking conglomeration"/>
    <n v="18900"/>
    <n v="60934"/>
    <x v="3"/>
    <n v="909"/>
    <x v="0"/>
    <s v="USD"/>
    <n v="1329717600"/>
    <n v="1331186400"/>
    <b v="0"/>
    <b v="0"/>
    <s v="film &amp; video/documentary"/>
    <n v="3.2240211640211642"/>
    <n v="67.034103410341032"/>
    <x v="3"/>
    <x v="13"/>
  </r>
  <r>
    <n v="38"/>
    <s v="Maldonado-Gonzalez"/>
    <s v="Digitized client-driven database"/>
    <n v="3100"/>
    <n v="10085"/>
    <x v="3"/>
    <n v="134"/>
    <x v="0"/>
    <s v="USD"/>
    <n v="1287378000"/>
    <n v="1287810000"/>
    <b v="0"/>
    <b v="0"/>
    <s v="photography/photography books"/>
    <n v="3.2532258064516131"/>
    <n v="75.261194029850742"/>
    <x v="5"/>
    <x v="6"/>
  </r>
  <r>
    <n v="246"/>
    <s v="Walters-Carter"/>
    <s v="Seamless value-added standardization"/>
    <n v="4500"/>
    <n v="14649"/>
    <x v="3"/>
    <n v="222"/>
    <x v="0"/>
    <s v="USD"/>
    <n v="1375678800"/>
    <n v="1376024400"/>
    <b v="0"/>
    <b v="0"/>
    <s v="technology/web"/>
    <n v="3.2553333333333332"/>
    <n v="65.986486486486484"/>
    <x v="2"/>
    <x v="2"/>
  </r>
  <r>
    <n v="278"/>
    <s v="Higgins, Davis and Salazar"/>
    <s v="Distributed multi-tasking strategy"/>
    <n v="2700"/>
    <n v="8799"/>
    <x v="3"/>
    <n v="91"/>
    <x v="0"/>
    <s v="USD"/>
    <n v="1353909600"/>
    <n v="1356069600"/>
    <b v="0"/>
    <b v="0"/>
    <s v="technology/web"/>
    <n v="3.2588888888888889"/>
    <n v="96.692307692307693"/>
    <x v="2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0"/>
    <x v="0"/>
  </r>
  <r>
    <n v="29"/>
    <s v="Johnson, Parker and Haynes"/>
    <s v="Focused 6thgeneration forecast"/>
    <n v="45900"/>
    <n v="150965"/>
    <x v="3"/>
    <n v="1606"/>
    <x v="2"/>
    <s v="CHF"/>
    <n v="1532062800"/>
    <n v="1535518800"/>
    <b v="0"/>
    <b v="0"/>
    <s v="film &amp; video/shorts"/>
    <n v="3.2889978213507627"/>
    <n v="94.000622665006233"/>
    <x v="3"/>
    <x v="19"/>
  </r>
  <r>
    <n v="466"/>
    <s v="Obrien and Sons"/>
    <s v="Pre-emptive transitional frame"/>
    <n v="1200"/>
    <n v="3984"/>
    <x v="3"/>
    <n v="42"/>
    <x v="0"/>
    <s v="USD"/>
    <n v="1368594000"/>
    <n v="1370581200"/>
    <b v="0"/>
    <b v="1"/>
    <s v="technology/wearables"/>
    <n v="3.32"/>
    <n v="94.857142857142861"/>
    <x v="2"/>
    <x v="11"/>
  </r>
  <r>
    <n v="23"/>
    <s v="Gray-Jenkins"/>
    <s v="Devolved next generation adapter"/>
    <n v="4500"/>
    <n v="14942"/>
    <x v="3"/>
    <n v="142"/>
    <x v="3"/>
    <s v="GBP"/>
    <n v="1550124000"/>
    <n v="1554699600"/>
    <b v="0"/>
    <b v="0"/>
    <s v="film &amp; video/documentary"/>
    <n v="3.3204444444444445"/>
    <n v="105.22535211267606"/>
    <x v="3"/>
    <x v="13"/>
  </r>
  <r>
    <n v="219"/>
    <s v="Huang-Henderson"/>
    <s v="Stand-alone mobile customer loyalty"/>
    <n v="41700"/>
    <n v="138497"/>
    <x v="3"/>
    <n v="1539"/>
    <x v="0"/>
    <s v="USD"/>
    <n v="1345093200"/>
    <n v="1346130000"/>
    <b v="0"/>
    <b v="0"/>
    <s v="film &amp; video/animation"/>
    <n v="3.3212709832134291"/>
    <n v="89.991552956465242"/>
    <x v="3"/>
    <x v="3"/>
  </r>
  <r>
    <n v="968"/>
    <s v="Gonzalez-White"/>
    <s v="Open-architected disintermediate budgetary management"/>
    <n v="2400"/>
    <n v="8117"/>
    <x v="3"/>
    <n v="114"/>
    <x v="0"/>
    <s v="USD"/>
    <n v="1293861600"/>
    <n v="1295157600"/>
    <b v="0"/>
    <b v="0"/>
    <s v="food/food trucks"/>
    <n v="3.3820833333333336"/>
    <n v="71.201754385964918"/>
    <x v="1"/>
    <x v="1"/>
  </r>
  <r>
    <n v="848"/>
    <s v="Cole, Salazar and Moreno"/>
    <s v="Robust motivating orchestration"/>
    <n v="3200"/>
    <n v="10831"/>
    <x v="3"/>
    <n v="172"/>
    <x v="0"/>
    <s v="USD"/>
    <n v="1276318800"/>
    <n v="1277096400"/>
    <b v="0"/>
    <b v="0"/>
    <s v="film &amp; video/drama"/>
    <n v="3.3846875000000001"/>
    <n v="62.970930232558139"/>
    <x v="3"/>
    <x v="12"/>
  </r>
  <r>
    <n v="580"/>
    <s v="Perez PLC"/>
    <s v="Seamless 6thgeneration extranet"/>
    <n v="43800"/>
    <n v="149578"/>
    <x v="3"/>
    <n v="3116"/>
    <x v="0"/>
    <s v="USD"/>
    <n v="1393394400"/>
    <n v="1394085600"/>
    <b v="0"/>
    <b v="0"/>
    <s v="theater/plays"/>
    <n v="3.4150228310502282"/>
    <n v="48.003209242618745"/>
    <x v="0"/>
    <x v="0"/>
  </r>
  <r>
    <n v="874"/>
    <s v="Chung-Nguyen"/>
    <s v="Managed discrete parallelism"/>
    <n v="40200"/>
    <n v="139468"/>
    <x v="3"/>
    <n v="4358"/>
    <x v="0"/>
    <s v="USD"/>
    <n v="1271998800"/>
    <n v="1275282000"/>
    <b v="0"/>
    <b v="1"/>
    <s v="photography/photography books"/>
    <n v="3.4693532338308457"/>
    <n v="32.002753556677376"/>
    <x v="5"/>
    <x v="6"/>
  </r>
  <r>
    <n v="864"/>
    <s v="Stevenson-Thompson"/>
    <s v="Automated static workforce"/>
    <n v="4200"/>
    <n v="14577"/>
    <x v="3"/>
    <n v="150"/>
    <x v="0"/>
    <s v="USD"/>
    <n v="1471582800"/>
    <n v="1472014800"/>
    <b v="0"/>
    <b v="0"/>
    <s v="film &amp; video/shorts"/>
    <n v="3.4707142857142856"/>
    <n v="97.18"/>
    <x v="3"/>
    <x v="19"/>
  </r>
  <r>
    <n v="822"/>
    <s v="Stewart and Sons"/>
    <s v="Distributed optimizing protocol"/>
    <n v="54000"/>
    <n v="188982"/>
    <x v="3"/>
    <n v="2100"/>
    <x v="0"/>
    <s v="USD"/>
    <n v="1393567200"/>
    <n v="1395032400"/>
    <b v="0"/>
    <b v="0"/>
    <s v="music/rock"/>
    <n v="3.4996666666666667"/>
    <n v="89.991428571428571"/>
    <x v="4"/>
    <x v="4"/>
  </r>
  <r>
    <n v="458"/>
    <s v="Wise, Thompson and Allen"/>
    <s v="Pre-emptive neutral portal"/>
    <n v="33800"/>
    <n v="118706"/>
    <x v="3"/>
    <n v="2120"/>
    <x v="0"/>
    <s v="USD"/>
    <n v="1269752400"/>
    <n v="1273554000"/>
    <b v="0"/>
    <b v="0"/>
    <s v="theater/plays"/>
    <n v="3.5120118343195266"/>
    <n v="55.993396226415094"/>
    <x v="0"/>
    <x v="0"/>
  </r>
  <r>
    <n v="735"/>
    <s v="Caldwell PLC"/>
    <s v="Grass-roots zero administration alliance"/>
    <n v="37100"/>
    <n v="131404"/>
    <x v="3"/>
    <n v="1991"/>
    <x v="0"/>
    <s v="USD"/>
    <n v="1459314000"/>
    <n v="1459918800"/>
    <b v="0"/>
    <b v="0"/>
    <s v="photography/photography books"/>
    <n v="3.5418867924528303"/>
    <n v="65.998995479658461"/>
    <x v="5"/>
    <x v="6"/>
  </r>
  <r>
    <n v="439"/>
    <s v="Cummings Inc"/>
    <s v="Digitized transitional monitoring"/>
    <n v="28400"/>
    <n v="100900"/>
    <x v="3"/>
    <n v="2293"/>
    <x v="0"/>
    <s v="USD"/>
    <n v="1478408400"/>
    <n v="1479016800"/>
    <b v="0"/>
    <b v="0"/>
    <s v="film &amp; video/science fiction"/>
    <n v="3.5528169014084505"/>
    <n v="44.003488879197555"/>
    <x v="3"/>
    <x v="15"/>
  </r>
  <r>
    <n v="964"/>
    <s v="Peck, Higgins and Smith"/>
    <s v="Devolved disintermediate encryption"/>
    <n v="3700"/>
    <n v="13164"/>
    <x v="3"/>
    <n v="155"/>
    <x v="0"/>
    <s v="USD"/>
    <n v="1431320400"/>
    <n v="1431752400"/>
    <b v="0"/>
    <b v="0"/>
    <s v="theater/plays"/>
    <n v="3.5578378378378379"/>
    <n v="84.92903225806451"/>
    <x v="0"/>
    <x v="0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0"/>
    <x v="0"/>
  </r>
  <r>
    <n v="856"/>
    <s v="Williams and Sons"/>
    <s v="Profound composite core"/>
    <n v="2400"/>
    <n v="8558"/>
    <x v="3"/>
    <n v="158"/>
    <x v="0"/>
    <s v="USD"/>
    <n v="1335243600"/>
    <n v="1336712400"/>
    <b v="0"/>
    <b v="0"/>
    <s v="food/food trucks"/>
    <n v="3.5658333333333334"/>
    <n v="54.164556962025316"/>
    <x v="1"/>
    <x v="1"/>
  </r>
  <r>
    <n v="823"/>
    <s v="Dyer Inc"/>
    <s v="Secured well-modulated system engine"/>
    <n v="4100"/>
    <n v="14640"/>
    <x v="3"/>
    <n v="252"/>
    <x v="0"/>
    <s v="USD"/>
    <n v="1410325200"/>
    <n v="1412485200"/>
    <b v="1"/>
    <b v="1"/>
    <s v="music/rock"/>
    <n v="3.5707317073170732"/>
    <n v="58.095238095238095"/>
    <x v="4"/>
    <x v="4"/>
  </r>
  <r>
    <n v="179"/>
    <s v="Marks Ltd"/>
    <s v="Realigned human-resource orchestration"/>
    <n v="44500"/>
    <n v="159185"/>
    <x v="3"/>
    <n v="3537"/>
    <x v="1"/>
    <s v="CAD"/>
    <n v="1363496400"/>
    <n v="1363582800"/>
    <b v="0"/>
    <b v="1"/>
    <s v="theater/plays"/>
    <n v="3.5771910112359548"/>
    <n v="45.005654509471306"/>
    <x v="0"/>
    <x v="0"/>
  </r>
  <r>
    <n v="683"/>
    <s v="Jones PLC"/>
    <s v="Virtual systemic intranet"/>
    <n v="2300"/>
    <n v="8244"/>
    <x v="3"/>
    <n v="147"/>
    <x v="0"/>
    <s v="USD"/>
    <n v="1537074000"/>
    <n v="1537246800"/>
    <b v="0"/>
    <b v="0"/>
    <s v="theater/plays"/>
    <n v="3.5843478260869563"/>
    <n v="56.081632653061227"/>
    <x v="0"/>
    <x v="0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0"/>
    <x v="0"/>
  </r>
  <r>
    <n v="106"/>
    <s v="Brandt, Carter and Wood"/>
    <s v="Ameliorated clear-thinking circuit"/>
    <n v="3900"/>
    <n v="14006"/>
    <x v="3"/>
    <n v="147"/>
    <x v="0"/>
    <s v="USD"/>
    <n v="1567918800"/>
    <n v="1568350800"/>
    <b v="0"/>
    <b v="0"/>
    <s v="theater/plays"/>
    <n v="3.5912820512820511"/>
    <n v="95.278911564625844"/>
    <x v="0"/>
    <x v="0"/>
  </r>
  <r>
    <n v="376"/>
    <s v="Perry PLC"/>
    <s v="Mandatory uniform matrix"/>
    <n v="3400"/>
    <n v="12275"/>
    <x v="3"/>
    <n v="131"/>
    <x v="0"/>
    <s v="USD"/>
    <n v="1404622800"/>
    <n v="1405141200"/>
    <b v="0"/>
    <b v="0"/>
    <s v="music/rock"/>
    <n v="3.6102941176470589"/>
    <n v="93.702290076335885"/>
    <x v="4"/>
    <x v="4"/>
  </r>
  <r>
    <n v="195"/>
    <s v="Smith and Sons"/>
    <s v="Upgradable high-level solution"/>
    <n v="15800"/>
    <n v="57157"/>
    <x v="3"/>
    <n v="524"/>
    <x v="0"/>
    <s v="USD"/>
    <n v="1532840400"/>
    <n v="1533445200"/>
    <b v="0"/>
    <b v="0"/>
    <s v="music/electric music"/>
    <n v="3.61753164556962"/>
    <n v="109.07824427480917"/>
    <x v="4"/>
    <x v="5"/>
  </r>
  <r>
    <n v="264"/>
    <s v="Gordon PLC"/>
    <s v="Virtual reciprocal policy"/>
    <n v="45600"/>
    <n v="165375"/>
    <x v="3"/>
    <n v="5512"/>
    <x v="0"/>
    <s v="USD"/>
    <n v="1360648800"/>
    <n v="1362031200"/>
    <b v="0"/>
    <b v="0"/>
    <s v="theater/plays"/>
    <n v="3.6266447368421053"/>
    <n v="30.002721335268504"/>
    <x v="0"/>
    <x v="0"/>
  </r>
  <r>
    <n v="474"/>
    <s v="Santos-Young"/>
    <s v="Enhanced neutral ability"/>
    <n v="4000"/>
    <n v="14606"/>
    <x v="3"/>
    <n v="142"/>
    <x v="0"/>
    <s v="USD"/>
    <n v="1418709600"/>
    <n v="1418796000"/>
    <b v="0"/>
    <b v="0"/>
    <s v="film &amp; video/television"/>
    <n v="3.6515"/>
    <n v="102.85915492957747"/>
    <x v="3"/>
    <x v="21"/>
  </r>
  <r>
    <n v="226"/>
    <s v="Garcia Inc"/>
    <s v="Progressive neutral middleware"/>
    <n v="3000"/>
    <n v="10999"/>
    <x v="3"/>
    <n v="112"/>
    <x v="0"/>
    <s v="USD"/>
    <n v="1270702800"/>
    <n v="1273899600"/>
    <b v="0"/>
    <b v="0"/>
    <s v="photography/photography books"/>
    <n v="3.6663333333333332"/>
    <n v="98.205357142857139"/>
    <x v="5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x v="6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x v="7"/>
  </r>
  <r>
    <n v="574"/>
    <s v="Parker, Haley and Foster"/>
    <s v="Adaptive local task-force"/>
    <n v="2700"/>
    <n v="9967"/>
    <x v="3"/>
    <n v="144"/>
    <x v="0"/>
    <s v="USD"/>
    <n v="1575698400"/>
    <n v="1576562400"/>
    <b v="0"/>
    <b v="1"/>
    <s v="food/food trucks"/>
    <n v="3.6914814814814814"/>
    <n v="69.215277777777771"/>
    <x v="1"/>
    <x v="1"/>
  </r>
  <r>
    <n v="561"/>
    <s v="Fowler-Smith"/>
    <s v="Down-sized logistical adapter"/>
    <n v="3000"/>
    <n v="11091"/>
    <x v="3"/>
    <n v="198"/>
    <x v="2"/>
    <s v="CHF"/>
    <n v="1318827600"/>
    <n v="1319000400"/>
    <b v="0"/>
    <b v="0"/>
    <s v="theater/plays"/>
    <n v="3.6970000000000001"/>
    <n v="56.015151515151516"/>
    <x v="0"/>
    <x v="0"/>
  </r>
  <r>
    <n v="882"/>
    <s v="White-Rosario"/>
    <s v="Balanced demand-driven definition"/>
    <n v="800"/>
    <n v="2960"/>
    <x v="3"/>
    <n v="80"/>
    <x v="0"/>
    <s v="USD"/>
    <n v="1421820000"/>
    <n v="1422165600"/>
    <b v="0"/>
    <b v="0"/>
    <s v="theater/plays"/>
    <n v="3.7"/>
    <n v="37"/>
    <x v="0"/>
    <x v="0"/>
  </r>
  <r>
    <n v="263"/>
    <s v="Walker Ltd"/>
    <s v="Organic eco-centric success"/>
    <n v="2900"/>
    <n v="10756"/>
    <x v="3"/>
    <n v="199"/>
    <x v="0"/>
    <s v="USD"/>
    <n v="1263016800"/>
    <n v="1263016800"/>
    <b v="0"/>
    <b v="0"/>
    <s v="photography/photography books"/>
    <n v="3.7089655172413791"/>
    <n v="54.050251256281406"/>
    <x v="5"/>
    <x v="6"/>
  </r>
  <r>
    <n v="362"/>
    <s v="Lawrence Group"/>
    <s v="Automated actuating conglomeration"/>
    <n v="3700"/>
    <n v="13755"/>
    <x v="3"/>
    <n v="191"/>
    <x v="0"/>
    <s v="USD"/>
    <n v="1296108000"/>
    <n v="1299391200"/>
    <b v="0"/>
    <b v="0"/>
    <s v="music/rock"/>
    <n v="3.7175675675675675"/>
    <n v="72.015706806282722"/>
    <x v="4"/>
    <x v="4"/>
  </r>
  <r>
    <n v="974"/>
    <s v="Thomas, Clay and Mendoza"/>
    <s v="Multi-channeled reciprocal interface"/>
    <n v="800"/>
    <n v="2991"/>
    <x v="3"/>
    <n v="32"/>
    <x v="0"/>
    <s v="USD"/>
    <n v="1368853200"/>
    <n v="1368939600"/>
    <b v="0"/>
    <b v="0"/>
    <s v="music/indie rock"/>
    <n v="3.73875"/>
    <n v="93.46875"/>
    <x v="4"/>
    <x v="10"/>
  </r>
  <r>
    <n v="113"/>
    <s v="Wright, Hartman and Yu"/>
    <s v="User-friendly tertiary array"/>
    <n v="3300"/>
    <n v="12437"/>
    <x v="3"/>
    <n v="131"/>
    <x v="0"/>
    <s v="USD"/>
    <n v="1505192400"/>
    <n v="1505797200"/>
    <b v="0"/>
    <b v="0"/>
    <s v="food/food trucks"/>
    <n v="3.7687878787878786"/>
    <n v="94.938931297709928"/>
    <x v="1"/>
    <x v="1"/>
  </r>
  <r>
    <n v="33"/>
    <s v="Blair, Collins and Carter"/>
    <s v="Exclusive interactive approach"/>
    <n v="50200"/>
    <n v="189666"/>
    <x v="3"/>
    <n v="5419"/>
    <x v="0"/>
    <s v="USD"/>
    <n v="1412485200"/>
    <n v="1415685600"/>
    <b v="0"/>
    <b v="0"/>
    <s v="theater/plays"/>
    <n v="3.7782071713147412"/>
    <n v="35.000184535892231"/>
    <x v="0"/>
    <x v="0"/>
  </r>
  <r>
    <n v="965"/>
    <s v="Nunez-King"/>
    <s v="Phased clear-thinking policy"/>
    <n v="2200"/>
    <n v="8501"/>
    <x v="3"/>
    <n v="207"/>
    <x v="3"/>
    <s v="GBP"/>
    <n v="1264399200"/>
    <n v="1267855200"/>
    <b v="0"/>
    <b v="0"/>
    <s v="music/rock"/>
    <n v="3.8640909090909092"/>
    <n v="41.067632850241544"/>
    <x v="4"/>
    <x v="4"/>
  </r>
  <r>
    <n v="863"/>
    <s v="Davis-Johnson"/>
    <s v="Automated reciprocal protocol"/>
    <n v="1400"/>
    <n v="5415"/>
    <x v="3"/>
    <n v="217"/>
    <x v="0"/>
    <s v="USD"/>
    <n v="1434517200"/>
    <n v="1436504400"/>
    <b v="0"/>
    <b v="1"/>
    <s v="film &amp; video/television"/>
    <n v="3.8678571428571429"/>
    <n v="24.953917050691246"/>
    <x v="3"/>
    <x v="21"/>
  </r>
  <r>
    <n v="48"/>
    <s v="Lamb Inc"/>
    <s v="Optimized leadingedge concept"/>
    <n v="33300"/>
    <n v="128862"/>
    <x v="3"/>
    <n v="2431"/>
    <x v="0"/>
    <s v="USD"/>
    <n v="1435208400"/>
    <n v="1436245200"/>
    <b v="0"/>
    <b v="0"/>
    <s v="theater/plays"/>
    <n v="3.86972972972973"/>
    <n v="53.007815713698065"/>
    <x v="0"/>
    <x v="0"/>
  </r>
  <r>
    <n v="825"/>
    <s v="Solomon PLC"/>
    <s v="Open-architected 24/7 infrastructure"/>
    <n v="3600"/>
    <n v="13950"/>
    <x v="3"/>
    <n v="157"/>
    <x v="3"/>
    <s v="GBP"/>
    <n v="1500958800"/>
    <n v="1501995600"/>
    <b v="0"/>
    <b v="0"/>
    <s v="film &amp; video/shorts"/>
    <n v="3.875"/>
    <n v="88.853503184713375"/>
    <x v="3"/>
    <x v="19"/>
  </r>
  <r>
    <n v="313"/>
    <s v="Miller-Irwin"/>
    <s v="Secured maximized policy"/>
    <n v="2200"/>
    <n v="8697"/>
    <x v="3"/>
    <n v="223"/>
    <x v="0"/>
    <s v="USD"/>
    <n v="1330322400"/>
    <n v="1330495200"/>
    <b v="0"/>
    <b v="0"/>
    <s v="music/rock"/>
    <n v="3.9531818181818181"/>
    <n v="39"/>
    <x v="4"/>
    <x v="4"/>
  </r>
  <r>
    <n v="224"/>
    <s v="Lester-Moore"/>
    <s v="Diverse analyzing definition"/>
    <n v="46300"/>
    <n v="186885"/>
    <x v="3"/>
    <n v="3594"/>
    <x v="0"/>
    <s v="USD"/>
    <n v="1411534800"/>
    <n v="1415426400"/>
    <b v="0"/>
    <b v="0"/>
    <s v="film &amp; video/science fiction"/>
    <n v="4.0363930885529156"/>
    <n v="51.999165275459099"/>
    <x v="3"/>
    <x v="15"/>
  </r>
  <r>
    <n v="757"/>
    <s v="Callahan-Gilbert"/>
    <s v="Profit-focused motivating function"/>
    <n v="1400"/>
    <n v="5696"/>
    <x v="3"/>
    <n v="114"/>
    <x v="0"/>
    <s v="USD"/>
    <n v="1305176400"/>
    <n v="1305522000"/>
    <b v="0"/>
    <b v="0"/>
    <s v="film &amp; video/drama"/>
    <n v="4.0685714285714285"/>
    <n v="49.964912280701753"/>
    <x v="3"/>
    <x v="12"/>
  </r>
  <r>
    <n v="899"/>
    <s v="Best-Young"/>
    <s v="Implemented multimedia time-frame"/>
    <n v="3100"/>
    <n v="12620"/>
    <x v="3"/>
    <n v="123"/>
    <x v="2"/>
    <s v="CHF"/>
    <n v="1381122000"/>
    <n v="1382677200"/>
    <b v="0"/>
    <b v="0"/>
    <s v="music/jazz"/>
    <n v="4.0709677419354842"/>
    <n v="102.60162601626017"/>
    <x v="4"/>
    <x v="9"/>
  </r>
  <r>
    <n v="353"/>
    <s v="Mills-Roy"/>
    <s v="Profit-focused multi-tasking access"/>
    <n v="33600"/>
    <n v="137961"/>
    <x v="3"/>
    <n v="1703"/>
    <x v="0"/>
    <s v="USD"/>
    <n v="1562302800"/>
    <n v="1562389200"/>
    <b v="0"/>
    <b v="0"/>
    <s v="theater/plays"/>
    <n v="4.105982142857143"/>
    <n v="81.010569583088667"/>
    <x v="0"/>
    <x v="0"/>
  </r>
  <r>
    <n v="730"/>
    <s v="Carson PLC"/>
    <s v="Visionary system-worthy attitude"/>
    <n v="28800"/>
    <n v="118847"/>
    <x v="3"/>
    <n v="1071"/>
    <x v="1"/>
    <s v="CAD"/>
    <n v="1432357200"/>
    <n v="1432875600"/>
    <b v="0"/>
    <b v="0"/>
    <s v="technology/wearables"/>
    <n v="4.1266319444444441"/>
    <n v="110.96825396825396"/>
    <x v="2"/>
    <x v="11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0"/>
    <x v="0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0"/>
    <x v="0"/>
  </r>
  <r>
    <n v="177"/>
    <s v="Lee, Gibson and Morgan"/>
    <s v="Digitized solution-oriented product"/>
    <n v="38800"/>
    <n v="161593"/>
    <x v="3"/>
    <n v="2739"/>
    <x v="0"/>
    <s v="USD"/>
    <n v="1289800800"/>
    <n v="1291960800"/>
    <b v="0"/>
    <b v="0"/>
    <s v="theater/plays"/>
    <n v="4.1647680412371137"/>
    <n v="58.997079225994888"/>
    <x v="0"/>
    <x v="0"/>
  </r>
  <r>
    <n v="240"/>
    <s v="Pitts-Reed"/>
    <s v="Vision-oriented dynamic service-desk"/>
    <n v="29400"/>
    <n v="123124"/>
    <x v="3"/>
    <n v="1784"/>
    <x v="0"/>
    <s v="USD"/>
    <n v="1281070800"/>
    <n v="1281157200"/>
    <b v="0"/>
    <b v="0"/>
    <s v="theater/plays"/>
    <n v="4.1878911564625847"/>
    <n v="69.015695067264573"/>
    <x v="0"/>
    <x v="0"/>
  </r>
  <r>
    <n v="610"/>
    <s v="Hughes, Mendez and Patterson"/>
    <s v="Stand-alone multi-state data-warehouse"/>
    <n v="42800"/>
    <n v="179356"/>
    <x v="3"/>
    <n v="6406"/>
    <x v="0"/>
    <s v="USD"/>
    <n v="1355637600"/>
    <n v="1356847200"/>
    <b v="0"/>
    <b v="0"/>
    <s v="theater/plays"/>
    <n v="4.1905607476635511"/>
    <n v="27.998126756166094"/>
    <x v="0"/>
    <x v="0"/>
  </r>
  <r>
    <n v="230"/>
    <s v="Miranda, Hall and Mcgrath"/>
    <s v="Progressive value-added ability"/>
    <n v="2400"/>
    <n v="10084"/>
    <x v="3"/>
    <n v="101"/>
    <x v="0"/>
    <s v="USD"/>
    <n v="1575612000"/>
    <n v="1575612000"/>
    <b v="0"/>
    <b v="0"/>
    <s v="games/video games"/>
    <n v="4.2016666666666671"/>
    <n v="99.841584158415841"/>
    <x v="7"/>
    <x v="1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0"/>
    <x v="0"/>
  </r>
  <r>
    <n v="152"/>
    <s v="Bowen, Mcdonald and Hall"/>
    <s v="User-centric fault-tolerant task-force"/>
    <n v="41500"/>
    <n v="175573"/>
    <x v="3"/>
    <n v="3376"/>
    <x v="0"/>
    <s v="USD"/>
    <n v="1487311200"/>
    <n v="1487916000"/>
    <b v="0"/>
    <b v="0"/>
    <s v="music/indie rock"/>
    <n v="4.2306746987951804"/>
    <n v="52.006220379146917"/>
    <x v="4"/>
    <x v="10"/>
  </r>
  <r>
    <n v="169"/>
    <s v="Tran, Steele and Wilson"/>
    <s v="Profit-focused modular product"/>
    <n v="23300"/>
    <n v="98811"/>
    <x v="3"/>
    <n v="1267"/>
    <x v="0"/>
    <s v="USD"/>
    <n v="1339909200"/>
    <n v="1342328400"/>
    <b v="0"/>
    <b v="1"/>
    <s v="film &amp; video/shorts"/>
    <n v="4.240815450643777"/>
    <n v="77.988161010260455"/>
    <x v="3"/>
    <x v="19"/>
  </r>
  <r>
    <n v="207"/>
    <s v="Carney-Anderson"/>
    <s v="Digitized 5thgeneration knowledgebase"/>
    <n v="1000"/>
    <n v="4257"/>
    <x v="3"/>
    <n v="43"/>
    <x v="0"/>
    <s v="USD"/>
    <n v="1535432400"/>
    <n v="1537160400"/>
    <b v="0"/>
    <b v="1"/>
    <s v="music/rock"/>
    <n v="4.2569999999999997"/>
    <n v="99"/>
    <x v="4"/>
    <x v="4"/>
  </r>
  <r>
    <n v="520"/>
    <s v="Frederick, Jenkins and Collins"/>
    <s v="Organic radical collaboration"/>
    <n v="800"/>
    <n v="3406"/>
    <x v="3"/>
    <n v="32"/>
    <x v="0"/>
    <s v="USD"/>
    <n v="1555650000"/>
    <n v="1555909200"/>
    <b v="0"/>
    <b v="0"/>
    <s v="theater/plays"/>
    <n v="4.2575000000000003"/>
    <n v="106.4375"/>
    <x v="0"/>
    <x v="0"/>
  </r>
  <r>
    <n v="992"/>
    <s v="Morrow Inc"/>
    <s v="Networked global migration"/>
    <n v="3100"/>
    <n v="13223"/>
    <x v="3"/>
    <n v="132"/>
    <x v="0"/>
    <s v="USD"/>
    <n v="1525669200"/>
    <n v="1526878800"/>
    <b v="0"/>
    <b v="1"/>
    <s v="film &amp; video/drama"/>
    <n v="4.2654838709677421"/>
    <n v="100.17424242424242"/>
    <x v="3"/>
    <x v="12"/>
  </r>
  <r>
    <n v="688"/>
    <s v="Bowen, Davies and Burns"/>
    <s v="Devolved client-server monitoring"/>
    <n v="2900"/>
    <n v="12449"/>
    <x v="3"/>
    <n v="175"/>
    <x v="0"/>
    <s v="USD"/>
    <n v="1547100000"/>
    <n v="1548482400"/>
    <b v="0"/>
    <b v="1"/>
    <s v="film &amp; video/television"/>
    <n v="4.2927586206896553"/>
    <n v="71.137142857142862"/>
    <x v="3"/>
    <x v="21"/>
  </r>
  <r>
    <n v="205"/>
    <s v="Weaver-Marquez"/>
    <s v="Focused analyzing circuit"/>
    <n v="1300"/>
    <n v="5614"/>
    <x v="3"/>
    <n v="80"/>
    <x v="0"/>
    <s v="USD"/>
    <n v="1539752400"/>
    <n v="1540789200"/>
    <b v="1"/>
    <b v="0"/>
    <s v="theater/plays"/>
    <n v="4.3184615384615386"/>
    <n v="70.174999999999997"/>
    <x v="0"/>
    <x v="0"/>
  </r>
  <r>
    <n v="331"/>
    <s v="Rose-Silva"/>
    <s v="Intuitive static portal"/>
    <n v="3300"/>
    <n v="14643"/>
    <x v="3"/>
    <n v="190"/>
    <x v="0"/>
    <s v="USD"/>
    <n v="1324274400"/>
    <n v="1324360800"/>
    <b v="0"/>
    <b v="0"/>
    <s v="food/food trucks"/>
    <n v="4.4372727272727275"/>
    <n v="77.068421052631578"/>
    <x v="1"/>
    <x v="1"/>
  </r>
  <r>
    <n v="42"/>
    <s v="Werner-Bryant"/>
    <s v="Virtual uniform frame"/>
    <n v="1800"/>
    <n v="7991"/>
    <x v="3"/>
    <n v="222"/>
    <x v="0"/>
    <s v="USD"/>
    <n v="1309755600"/>
    <n v="1310533200"/>
    <b v="0"/>
    <b v="0"/>
    <s v="food/food trucks"/>
    <n v="4.4394444444444447"/>
    <n v="35.995495495495497"/>
    <x v="1"/>
    <x v="1"/>
  </r>
  <r>
    <n v="243"/>
    <s v="Garcia PLC"/>
    <s v="Customer-focused attitude-oriented function"/>
    <n v="2300"/>
    <n v="10240"/>
    <x v="3"/>
    <n v="238"/>
    <x v="0"/>
    <s v="USD"/>
    <n v="1520143200"/>
    <n v="1520402400"/>
    <b v="0"/>
    <b v="0"/>
    <s v="theater/plays"/>
    <n v="4.4521739130434783"/>
    <n v="43.025210084033617"/>
    <x v="0"/>
    <x v="0"/>
  </r>
  <r>
    <n v="698"/>
    <s v="Taylor, Wood and Taylor"/>
    <s v="Cloned hybrid focus group"/>
    <n v="42100"/>
    <n v="188057"/>
    <x v="3"/>
    <n v="2893"/>
    <x v="1"/>
    <s v="CAD"/>
    <n v="1322114400"/>
    <n v="1323324000"/>
    <b v="0"/>
    <b v="0"/>
    <s v="technology/wearables"/>
    <n v="4.466912114014252"/>
    <n v="65.004147943311438"/>
    <x v="2"/>
    <x v="11"/>
  </r>
  <r>
    <n v="291"/>
    <s v="Bell, Grimes and Kerr"/>
    <s v="Self-enabling uniform complexity"/>
    <n v="1800"/>
    <n v="8219"/>
    <x v="3"/>
    <n v="107"/>
    <x v="0"/>
    <s v="USD"/>
    <n v="1318654800"/>
    <n v="1319000400"/>
    <b v="1"/>
    <b v="0"/>
    <s v="technology/web"/>
    <n v="4.5661111111111108"/>
    <n v="76.813084112149539"/>
    <x v="2"/>
    <x v="2"/>
  </r>
  <r>
    <n v="826"/>
    <s v="Miller-Hubbard"/>
    <s v="Digitized 6thgeneration Local Area Network"/>
    <n v="2800"/>
    <n v="12797"/>
    <x v="3"/>
    <n v="194"/>
    <x v="0"/>
    <s v="USD"/>
    <n v="1292220000"/>
    <n v="1294639200"/>
    <b v="0"/>
    <b v="1"/>
    <s v="theater/plays"/>
    <n v="4.5703571428571426"/>
    <n v="65.963917525773198"/>
    <x v="0"/>
    <x v="0"/>
  </r>
  <r>
    <n v="670"/>
    <s v="Robinson Group"/>
    <s v="Re-contextualized homogeneous flexibility"/>
    <n v="16200"/>
    <n v="75955"/>
    <x v="3"/>
    <n v="1101"/>
    <x v="0"/>
    <s v="USD"/>
    <n v="1456380000"/>
    <n v="1457416800"/>
    <b v="0"/>
    <b v="0"/>
    <s v="music/indie rock"/>
    <n v="4.6885802469135802"/>
    <n v="68.987284287011803"/>
    <x v="4"/>
    <x v="10"/>
  </r>
  <r>
    <n v="394"/>
    <s v="Noble-Bailey"/>
    <s v="Customizable dynamic info-mediaries"/>
    <n v="800"/>
    <n v="3755"/>
    <x v="3"/>
    <n v="34"/>
    <x v="0"/>
    <s v="USD"/>
    <n v="1375074000"/>
    <n v="1375938000"/>
    <b v="0"/>
    <b v="1"/>
    <s v="film &amp; video/documentary"/>
    <n v="4.6937499999999996"/>
    <n v="110.44117647058823"/>
    <x v="3"/>
    <x v="13"/>
  </r>
  <r>
    <n v="714"/>
    <s v="Evans-Jones"/>
    <s v="Switchable methodical superstructure"/>
    <n v="38500"/>
    <n v="182036"/>
    <x v="3"/>
    <n v="1785"/>
    <x v="0"/>
    <s v="USD"/>
    <n v="1408424400"/>
    <n v="1408510800"/>
    <b v="0"/>
    <b v="0"/>
    <s v="music/rock"/>
    <n v="4.7282077922077921"/>
    <n v="101.98095238095237"/>
    <x v="4"/>
    <x v="4"/>
  </r>
  <r>
    <n v="47"/>
    <s v="Bennett and Sons"/>
    <s v="Function-based multi-state software"/>
    <n v="1500"/>
    <n v="7129"/>
    <x v="3"/>
    <n v="149"/>
    <x v="0"/>
    <s v="USD"/>
    <n v="1396069200"/>
    <n v="1398661200"/>
    <b v="0"/>
    <b v="0"/>
    <s v="theater/plays"/>
    <n v="4.7526666666666664"/>
    <n v="47.845637583892618"/>
    <x v="0"/>
    <x v="0"/>
  </r>
  <r>
    <n v="909"/>
    <s v="Gates, Li and Thompson"/>
    <s v="Synchronized attitude-oriented frame"/>
    <n v="1800"/>
    <n v="8621"/>
    <x v="3"/>
    <n v="80"/>
    <x v="1"/>
    <s v="CAD"/>
    <n v="1528088400"/>
    <n v="1530421200"/>
    <b v="0"/>
    <b v="1"/>
    <s v="theater/plays"/>
    <n v="4.7894444444444444"/>
    <n v="107.7625"/>
    <x v="0"/>
    <x v="0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0"/>
    <x v="0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0"/>
    <x v="0"/>
  </r>
  <r>
    <n v="989"/>
    <s v="Hernandez Inc"/>
    <s v="Versatile dedicated migration"/>
    <n v="2400"/>
    <n v="11990"/>
    <x v="3"/>
    <n v="226"/>
    <x v="0"/>
    <s v="USD"/>
    <n v="1555390800"/>
    <n v="1555822800"/>
    <b v="0"/>
    <b v="0"/>
    <s v="publishing/translations"/>
    <n v="4.9958333333333336"/>
    <n v="53.053097345132741"/>
    <x v="6"/>
    <x v="14"/>
  </r>
  <r>
    <n v="532"/>
    <s v="Cordova-Torres"/>
    <s v="Pre-emptive grid-enabled contingency"/>
    <n v="1600"/>
    <n v="8046"/>
    <x v="3"/>
    <n v="126"/>
    <x v="1"/>
    <s v="CAD"/>
    <n v="1516860000"/>
    <n v="1516946400"/>
    <b v="0"/>
    <b v="0"/>
    <s v="theater/plays"/>
    <n v="5.0287499999999996"/>
    <n v="63.857142857142854"/>
    <x v="0"/>
    <x v="0"/>
  </r>
  <r>
    <n v="654"/>
    <s v="Roberts, Hinton and Williams"/>
    <s v="Programmable static middleware"/>
    <n v="35000"/>
    <n v="177936"/>
    <x v="3"/>
    <n v="3016"/>
    <x v="0"/>
    <s v="USD"/>
    <n v="1440392400"/>
    <n v="1440824400"/>
    <b v="0"/>
    <b v="0"/>
    <s v="music/metal"/>
    <n v="5.0838857142857146"/>
    <n v="58.9973474801061"/>
    <x v="4"/>
    <x v="8"/>
  </r>
  <r>
    <n v="846"/>
    <s v="Cooper, Stanley and Bryant"/>
    <s v="Phased empowering success"/>
    <n v="1000"/>
    <n v="5085"/>
    <x v="3"/>
    <n v="48"/>
    <x v="0"/>
    <s v="USD"/>
    <n v="1532149200"/>
    <n v="1535259600"/>
    <b v="1"/>
    <b v="1"/>
    <s v="technology/web"/>
    <n v="5.085"/>
    <n v="105.9375"/>
    <x v="2"/>
    <x v="2"/>
  </r>
  <r>
    <n v="245"/>
    <s v="Russell-Gardner"/>
    <s v="Re-engineered systematic monitoring"/>
    <n v="2900"/>
    <n v="14771"/>
    <x v="3"/>
    <n v="214"/>
    <x v="0"/>
    <s v="USD"/>
    <n v="1396846800"/>
    <n v="1396933200"/>
    <b v="0"/>
    <b v="0"/>
    <s v="theater/plays"/>
    <n v="5.0934482758620687"/>
    <n v="69.023364485981304"/>
    <x v="0"/>
    <x v="0"/>
  </r>
  <r>
    <n v="445"/>
    <s v="Anderson-Pearson"/>
    <s v="Intuitive demand-driven Local Area Network"/>
    <n v="2100"/>
    <n v="10739"/>
    <x v="3"/>
    <n v="170"/>
    <x v="0"/>
    <s v="USD"/>
    <n v="1291356000"/>
    <n v="1293170400"/>
    <b v="0"/>
    <b v="1"/>
    <s v="theater/plays"/>
    <n v="5.1138095238095236"/>
    <n v="63.170588235294119"/>
    <x v="0"/>
    <x v="0"/>
  </r>
  <r>
    <n v="479"/>
    <s v="Long-Greene"/>
    <s v="Future-proofed heuristic encryption"/>
    <n v="2400"/>
    <n v="12310"/>
    <x v="3"/>
    <n v="173"/>
    <x v="3"/>
    <s v="GBP"/>
    <n v="1501304400"/>
    <n v="1501477200"/>
    <b v="0"/>
    <b v="0"/>
    <s v="food/food trucks"/>
    <n v="5.1291666666666664"/>
    <n v="71.156069364161851"/>
    <x v="1"/>
    <x v="1"/>
  </r>
  <r>
    <n v="716"/>
    <s v="Tapia, Kramer and Hicks"/>
    <s v="Advanced modular moderator"/>
    <n v="2000"/>
    <n v="10353"/>
    <x v="3"/>
    <n v="157"/>
    <x v="0"/>
    <s v="USD"/>
    <n v="1373432400"/>
    <n v="1375851600"/>
    <b v="0"/>
    <b v="1"/>
    <s v="theater/plays"/>
    <n v="5.1764999999999999"/>
    <n v="65.942675159235662"/>
    <x v="0"/>
    <x v="0"/>
  </r>
  <r>
    <n v="733"/>
    <s v="Marquez-Kerr"/>
    <s v="Automated hybrid orchestration"/>
    <n v="15800"/>
    <n v="83267"/>
    <x v="3"/>
    <n v="980"/>
    <x v="0"/>
    <s v="USD"/>
    <n v="1406178000"/>
    <n v="1407301200"/>
    <b v="0"/>
    <b v="0"/>
    <s v="music/metal"/>
    <n v="5.2700632911392402"/>
    <n v="84.96632653061225"/>
    <x v="4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x v="17"/>
  </r>
  <r>
    <n v="684"/>
    <s v="Gilmore LLC"/>
    <s v="Optimized systemic algorithm"/>
    <n v="1400"/>
    <n v="7600"/>
    <x v="3"/>
    <n v="110"/>
    <x v="1"/>
    <s v="CAD"/>
    <n v="1277787600"/>
    <n v="1279515600"/>
    <b v="0"/>
    <b v="0"/>
    <s v="publishing/nonfiction"/>
    <n v="5.4285714285714288"/>
    <n v="69.090909090909093"/>
    <x v="6"/>
    <x v="7"/>
  </r>
  <r>
    <n v="879"/>
    <s v="Ortiz Inc"/>
    <s v="Stand-alone incremental parallelism"/>
    <n v="1000"/>
    <n v="5438"/>
    <x v="3"/>
    <n v="53"/>
    <x v="0"/>
    <s v="USD"/>
    <n v="1487743200"/>
    <n v="1488520800"/>
    <b v="0"/>
    <b v="0"/>
    <s v="publishing/nonfiction"/>
    <n v="5.4379999999999997"/>
    <n v="102.60377358490567"/>
    <x v="6"/>
    <x v="7"/>
  </r>
  <r>
    <n v="304"/>
    <s v="Peterson PLC"/>
    <s v="User-friendly discrete benchmark"/>
    <n v="2100"/>
    <n v="11469"/>
    <x v="3"/>
    <n v="142"/>
    <x v="0"/>
    <s v="USD"/>
    <n v="1470546000"/>
    <n v="1474088400"/>
    <b v="0"/>
    <b v="0"/>
    <s v="film &amp; video/documentary"/>
    <n v="5.4614285714285717"/>
    <n v="80.767605633802816"/>
    <x v="3"/>
    <x v="13"/>
  </r>
  <r>
    <n v="494"/>
    <s v="Hopkins-Browning"/>
    <s v="Balanced upward-trending productivity"/>
    <n v="2500"/>
    <n v="13684"/>
    <x v="3"/>
    <n v="268"/>
    <x v="0"/>
    <s v="USD"/>
    <n v="1332392400"/>
    <n v="1332478800"/>
    <b v="0"/>
    <b v="0"/>
    <s v="technology/wearables"/>
    <n v="5.4736000000000002"/>
    <n v="51.059701492537314"/>
    <x v="2"/>
    <x v="11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x v="11"/>
  </r>
  <r>
    <n v="758"/>
    <s v="Logan-Miranda"/>
    <s v="Proactive systemic firmware"/>
    <n v="29600"/>
    <n v="167005"/>
    <x v="3"/>
    <n v="1518"/>
    <x v="1"/>
    <s v="CAD"/>
    <n v="1414126800"/>
    <n v="1414904400"/>
    <b v="0"/>
    <b v="0"/>
    <s v="music/rock"/>
    <n v="5.6420608108108112"/>
    <n v="110.01646903820817"/>
    <x v="4"/>
    <x v="4"/>
  </r>
  <r>
    <n v="244"/>
    <s v="Herring-Bailey"/>
    <s v="Reverse-engineered system-worthy extranet"/>
    <n v="700"/>
    <n v="3988"/>
    <x v="3"/>
    <n v="53"/>
    <x v="0"/>
    <s v="USD"/>
    <n v="1405314000"/>
    <n v="1409806800"/>
    <b v="0"/>
    <b v="0"/>
    <s v="theater/plays"/>
    <n v="5.6971428571428575"/>
    <n v="75.245283018867923"/>
    <x v="0"/>
    <x v="0"/>
  </r>
  <r>
    <n v="426"/>
    <s v="Edwards-Kane"/>
    <s v="Virtual leadingedge framework"/>
    <n v="1800"/>
    <n v="10313"/>
    <x v="3"/>
    <n v="219"/>
    <x v="0"/>
    <s v="USD"/>
    <n v="1361944800"/>
    <n v="1362549600"/>
    <b v="0"/>
    <b v="0"/>
    <s v="theater/plays"/>
    <n v="5.7294444444444448"/>
    <n v="47.091324200913242"/>
    <x v="0"/>
    <x v="0"/>
  </r>
  <r>
    <n v="467"/>
    <s v="Shaw Ltd"/>
    <s v="Profit-focused content-based application"/>
    <n v="1400"/>
    <n v="8053"/>
    <x v="3"/>
    <n v="139"/>
    <x v="1"/>
    <s v="CAD"/>
    <n v="1448258400"/>
    <n v="1448863200"/>
    <b v="0"/>
    <b v="1"/>
    <s v="technology/web"/>
    <n v="5.7521428571428572"/>
    <n v="57.935251798561154"/>
    <x v="2"/>
    <x v="2"/>
  </r>
  <r>
    <n v="280"/>
    <s v="Braun PLC"/>
    <s v="Function-based high-level infrastructure"/>
    <n v="2500"/>
    <n v="14536"/>
    <x v="3"/>
    <n v="393"/>
    <x v="0"/>
    <s v="USD"/>
    <n v="1511244000"/>
    <n v="1511762400"/>
    <b v="0"/>
    <b v="0"/>
    <s v="film &amp; video/animation"/>
    <n v="5.8144"/>
    <n v="36.987277353689571"/>
    <x v="3"/>
    <x v="3"/>
  </r>
  <r>
    <n v="366"/>
    <s v="Williams, Perez and Villegas"/>
    <s v="Robust directional system engine"/>
    <n v="1800"/>
    <n v="10658"/>
    <x v="3"/>
    <n v="101"/>
    <x v="0"/>
    <s v="USD"/>
    <n v="1294034400"/>
    <n v="1294120800"/>
    <b v="0"/>
    <b v="1"/>
    <s v="theater/plays"/>
    <n v="5.9211111111111112"/>
    <n v="105.52475247524752"/>
    <x v="0"/>
    <x v="0"/>
  </r>
  <r>
    <n v="108"/>
    <s v="Decker Inc"/>
    <s v="Universal encompassing implementation"/>
    <n v="1500"/>
    <n v="8929"/>
    <x v="3"/>
    <n v="83"/>
    <x v="0"/>
    <s v="USD"/>
    <n v="1333688400"/>
    <n v="1336885200"/>
    <b v="0"/>
    <b v="0"/>
    <s v="film &amp; video/documentary"/>
    <n v="5.9526666666666666"/>
    <n v="107.57831325301204"/>
    <x v="3"/>
    <x v="13"/>
  </r>
  <r>
    <n v="259"/>
    <s v="Watkins Ltd"/>
    <s v="Multi-channeled responsive implementation"/>
    <n v="1800"/>
    <n v="10755"/>
    <x v="3"/>
    <n v="138"/>
    <x v="0"/>
    <s v="USD"/>
    <n v="1354946400"/>
    <n v="1356588000"/>
    <b v="1"/>
    <b v="0"/>
    <s v="photography/photography books"/>
    <n v="5.9749999999999996"/>
    <n v="77.934782608695656"/>
    <x v="5"/>
    <x v="6"/>
  </r>
  <r>
    <n v="816"/>
    <s v="Jones, Casey and Jones"/>
    <s v="Ergonomic mission-critical moratorium"/>
    <n v="2300"/>
    <n v="14150"/>
    <x v="3"/>
    <n v="133"/>
    <x v="0"/>
    <s v="USD"/>
    <n v="1392012000"/>
    <n v="1392184800"/>
    <b v="1"/>
    <b v="1"/>
    <s v="theater/plays"/>
    <n v="6.1521739130434785"/>
    <n v="106.39097744360902"/>
    <x v="0"/>
    <x v="0"/>
  </r>
  <r>
    <n v="621"/>
    <s v="Dean, Fox and Phillips"/>
    <s v="Extended context-sensitive forecast"/>
    <n v="25600"/>
    <n v="158669"/>
    <x v="3"/>
    <n v="2144"/>
    <x v="0"/>
    <s v="USD"/>
    <n v="1473742800"/>
    <n v="1474174800"/>
    <b v="0"/>
    <b v="0"/>
    <s v="theater/plays"/>
    <n v="6.1980078125000002"/>
    <n v="74.006063432835816"/>
    <x v="0"/>
    <x v="0"/>
  </r>
  <r>
    <n v="252"/>
    <s v="Perez PLC"/>
    <s v="Operative bandwidth-monitored interface"/>
    <n v="1000"/>
    <n v="6263"/>
    <x v="3"/>
    <n v="59"/>
    <x v="0"/>
    <s v="USD"/>
    <n v="1382677200"/>
    <n v="1383109200"/>
    <b v="0"/>
    <b v="0"/>
    <s v="theater/plays"/>
    <n v="6.2629999999999999"/>
    <n v="106.15254237288136"/>
    <x v="0"/>
    <x v="0"/>
  </r>
  <r>
    <n v="80"/>
    <s v="Sutton, Barrett and Tucker"/>
    <s v="Cross-platform needs-based approach"/>
    <n v="1100"/>
    <n v="7012"/>
    <x v="3"/>
    <n v="127"/>
    <x v="0"/>
    <s v="USD"/>
    <n v="1503982800"/>
    <n v="1506574800"/>
    <b v="0"/>
    <b v="0"/>
    <s v="games/video games"/>
    <n v="6.374545454545455"/>
    <n v="55.212598425196852"/>
    <x v="7"/>
    <x v="17"/>
  </r>
  <r>
    <n v="16"/>
    <s v="Hines Inc"/>
    <s v="Cross-platform systemic adapter"/>
    <n v="1700"/>
    <n v="11041"/>
    <x v="3"/>
    <n v="100"/>
    <x v="0"/>
    <s v="USD"/>
    <n v="1390370400"/>
    <n v="1392271200"/>
    <b v="0"/>
    <b v="0"/>
    <s v="publishing/nonfiction"/>
    <n v="6.4947058823529416"/>
    <n v="110.41"/>
    <x v="6"/>
    <x v="7"/>
  </r>
  <r>
    <n v="853"/>
    <s v="Collier LLC"/>
    <s v="Secured well-modulated projection"/>
    <n v="17100"/>
    <n v="111502"/>
    <x v="3"/>
    <n v="1467"/>
    <x v="1"/>
    <s v="CAD"/>
    <n v="1308546000"/>
    <n v="1308978000"/>
    <b v="0"/>
    <b v="1"/>
    <s v="music/indie rock"/>
    <n v="6.5205847953216374"/>
    <n v="76.006816632583508"/>
    <x v="4"/>
    <x v="10"/>
  </r>
  <r>
    <n v="761"/>
    <s v="Mitchell-Lee"/>
    <s v="Customizable leadingedge model"/>
    <n v="2200"/>
    <n v="14420"/>
    <x v="3"/>
    <n v="166"/>
    <x v="0"/>
    <s v="USD"/>
    <n v="1500699600"/>
    <n v="1501131600"/>
    <b v="0"/>
    <b v="0"/>
    <s v="music/rock"/>
    <n v="6.5545454545454547"/>
    <n v="86.867469879518069"/>
    <x v="4"/>
    <x v="4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x v="16"/>
  </r>
  <r>
    <n v="73"/>
    <s v="Collins-Goodman"/>
    <s v="Cross-platform even-keeled initiative"/>
    <n v="1400"/>
    <n v="9253"/>
    <x v="3"/>
    <n v="88"/>
    <x v="0"/>
    <s v="USD"/>
    <n v="1480226400"/>
    <n v="1480485600"/>
    <b v="0"/>
    <b v="0"/>
    <s v="music/jazz"/>
    <n v="6.609285714285714"/>
    <n v="105.14772727272727"/>
    <x v="4"/>
    <x v="9"/>
  </r>
  <r>
    <n v="412"/>
    <s v="Rodriguez-Scott"/>
    <s v="Realigned zero tolerance software"/>
    <n v="2100"/>
    <n v="14046"/>
    <x v="3"/>
    <n v="134"/>
    <x v="0"/>
    <s v="USD"/>
    <n v="1388728800"/>
    <n v="1389592800"/>
    <b v="0"/>
    <b v="0"/>
    <s v="publishing/fiction"/>
    <n v="6.6885714285714286"/>
    <n v="104.82089552238806"/>
    <x v="6"/>
    <x v="16"/>
  </r>
  <r>
    <n v="72"/>
    <s v="Hampton, Lewis and Ray"/>
    <s v="Seamless coherent parallelism"/>
    <n v="600"/>
    <n v="4022"/>
    <x v="3"/>
    <n v="54"/>
    <x v="0"/>
    <s v="USD"/>
    <n v="1435726800"/>
    <n v="1438837200"/>
    <b v="0"/>
    <b v="0"/>
    <s v="film &amp; video/animation"/>
    <n v="6.7033333333333331"/>
    <n v="74.481481481481481"/>
    <x v="3"/>
    <x v="3"/>
  </r>
  <r>
    <n v="201"/>
    <s v="Osborne, Perkins and Knox"/>
    <s v="Cross-platform bi-directional workforce"/>
    <n v="2100"/>
    <n v="14305"/>
    <x v="3"/>
    <n v="157"/>
    <x v="0"/>
    <s v="USD"/>
    <n v="1406264400"/>
    <n v="1407819600"/>
    <b v="0"/>
    <b v="0"/>
    <s v="technology/web"/>
    <n v="6.8119047619047617"/>
    <n v="91.114649681528661"/>
    <x v="2"/>
    <x v="2"/>
  </r>
  <r>
    <n v="627"/>
    <s v="Martin, Lee and Armstrong"/>
    <s v="Open-architected incremental ability"/>
    <n v="1600"/>
    <n v="11108"/>
    <x v="3"/>
    <n v="154"/>
    <x v="3"/>
    <s v="GBP"/>
    <n v="1276664400"/>
    <n v="1278738000"/>
    <b v="1"/>
    <b v="0"/>
    <s v="food/food trucks"/>
    <n v="6.9424999999999999"/>
    <n v="72.129870129870127"/>
    <x v="1"/>
    <x v="1"/>
  </r>
  <r>
    <n v="523"/>
    <s v="Underwood, James and Jones"/>
    <s v="Triple-buffered holistic ability"/>
    <n v="900"/>
    <n v="6303"/>
    <x v="3"/>
    <n v="89"/>
    <x v="0"/>
    <s v="USD"/>
    <n v="1267682400"/>
    <n v="1268114400"/>
    <b v="0"/>
    <b v="0"/>
    <s v="film &amp; video/shorts"/>
    <n v="7.003333333333333"/>
    <n v="70.82022471910112"/>
    <x v="3"/>
    <x v="19"/>
  </r>
  <r>
    <n v="285"/>
    <s v="Dawson, Brady and Gilbert"/>
    <s v="Front-line optimizing emulation"/>
    <n v="900"/>
    <n v="6357"/>
    <x v="3"/>
    <n v="254"/>
    <x v="0"/>
    <s v="USD"/>
    <n v="1473483600"/>
    <n v="1476766800"/>
    <b v="0"/>
    <b v="0"/>
    <s v="theater/plays"/>
    <n v="7.0633333333333335"/>
    <n v="25.027559055118111"/>
    <x v="0"/>
    <x v="0"/>
  </r>
  <r>
    <n v="708"/>
    <s v="Ortega LLC"/>
    <s v="Secured bifurcated intranet"/>
    <n v="1700"/>
    <n v="12020"/>
    <x v="3"/>
    <n v="137"/>
    <x v="2"/>
    <s v="CHF"/>
    <n v="1495429200"/>
    <n v="1496293200"/>
    <b v="0"/>
    <b v="0"/>
    <s v="theater/plays"/>
    <n v="7.0705882352941174"/>
    <n v="87.737226277372258"/>
    <x v="0"/>
    <x v="0"/>
  </r>
  <r>
    <n v="744"/>
    <s v="Fitzgerald Group"/>
    <s v="Intuitive exuding initiative"/>
    <n v="2000"/>
    <n v="14240"/>
    <x v="3"/>
    <n v="140"/>
    <x v="0"/>
    <s v="USD"/>
    <n v="1533877200"/>
    <n v="1534050000"/>
    <b v="0"/>
    <b v="1"/>
    <s v="theater/plays"/>
    <n v="7.12"/>
    <n v="101.71428571428571"/>
    <x v="0"/>
    <x v="0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x v="3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0"/>
    <x v="0"/>
  </r>
  <r>
    <n v="62"/>
    <s v="Sparks-West"/>
    <s v="Organized incremental standardization"/>
    <n v="2000"/>
    <n v="14452"/>
    <x v="3"/>
    <n v="249"/>
    <x v="0"/>
    <s v="USD"/>
    <n v="1433480400"/>
    <n v="1433566800"/>
    <b v="0"/>
    <b v="0"/>
    <s v="technology/web"/>
    <n v="7.226"/>
    <n v="58.040160642570278"/>
    <x v="2"/>
    <x v="2"/>
  </r>
  <r>
    <n v="493"/>
    <s v="Adams, Walker and Wong"/>
    <s v="Seamless background framework"/>
    <n v="900"/>
    <n v="6514"/>
    <x v="3"/>
    <n v="64"/>
    <x v="0"/>
    <s v="USD"/>
    <n v="1561784400"/>
    <n v="1562907600"/>
    <b v="0"/>
    <b v="0"/>
    <s v="photography/photography books"/>
    <n v="7.2377777777777776"/>
    <n v="101.78125"/>
    <x v="5"/>
    <x v="6"/>
  </r>
  <r>
    <n v="114"/>
    <s v="Harper-Davis"/>
    <s v="Robust heuristic encoding"/>
    <n v="1900"/>
    <n v="13816"/>
    <x v="3"/>
    <n v="126"/>
    <x v="0"/>
    <s v="USD"/>
    <n v="1554786000"/>
    <n v="1554872400"/>
    <b v="0"/>
    <b v="1"/>
    <s v="technology/wearables"/>
    <n v="7.2715789473684209"/>
    <n v="109.65079365079364"/>
    <x v="2"/>
    <x v="11"/>
  </r>
  <r>
    <n v="764"/>
    <s v="Shaffer-Mason"/>
    <s v="Managed bandwidth-monitored system engine"/>
    <n v="1100"/>
    <n v="8010"/>
    <x v="3"/>
    <n v="148"/>
    <x v="0"/>
    <s v="USD"/>
    <n v="1305262800"/>
    <n v="1305954000"/>
    <b v="0"/>
    <b v="0"/>
    <s v="music/rock"/>
    <n v="7.2818181818181822"/>
    <n v="54.121621621621621"/>
    <x v="4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x v="9"/>
  </r>
  <r>
    <n v="373"/>
    <s v="Brown-Parker"/>
    <s v="Down-sized coherent toolset"/>
    <n v="22500"/>
    <n v="164291"/>
    <x v="3"/>
    <n v="2106"/>
    <x v="0"/>
    <s v="USD"/>
    <n v="1502946000"/>
    <n v="1503637200"/>
    <b v="0"/>
    <b v="0"/>
    <s v="theater/plays"/>
    <n v="7.3018222222222224"/>
    <n v="78.010921177587846"/>
    <x v="0"/>
    <x v="0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0"/>
    <x v="0"/>
  </r>
  <r>
    <n v="958"/>
    <s v="Green, Robinson and Ho"/>
    <s v="De-engineered zero-defect open system"/>
    <n v="1100"/>
    <n v="8081"/>
    <x v="3"/>
    <n v="112"/>
    <x v="0"/>
    <s v="USD"/>
    <n v="1277096400"/>
    <n v="1278997200"/>
    <b v="0"/>
    <b v="0"/>
    <s v="film &amp; video/animation"/>
    <n v="7.3463636363636367"/>
    <n v="72.151785714285708"/>
    <x v="3"/>
    <x v="3"/>
  </r>
  <r>
    <n v="756"/>
    <s v="Serrano, Gallagher and Griffith"/>
    <s v="Customizable bi-directional monitoring"/>
    <n v="1300"/>
    <n v="10037"/>
    <x v="3"/>
    <n v="148"/>
    <x v="0"/>
    <s v="USD"/>
    <n v="1421733600"/>
    <n v="1422252000"/>
    <b v="0"/>
    <b v="0"/>
    <s v="theater/plays"/>
    <n v="7.7207692307692311"/>
    <n v="67.817567567567565"/>
    <x v="0"/>
    <x v="0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1"/>
    <x v="1"/>
  </r>
  <r>
    <n v="778"/>
    <s v="Moss-Guzman"/>
    <s v="Cross-platform optimizing website"/>
    <n v="1300"/>
    <n v="10243"/>
    <x v="3"/>
    <n v="174"/>
    <x v="2"/>
    <s v="CHF"/>
    <n v="1313211600"/>
    <n v="1313643600"/>
    <b v="0"/>
    <b v="0"/>
    <s v="film &amp; video/animation"/>
    <n v="7.8792307692307695"/>
    <n v="58.867816091954026"/>
    <x v="3"/>
    <x v="3"/>
  </r>
  <r>
    <n v="966"/>
    <s v="Davis and Sons"/>
    <s v="Seamless solution-oriented capacity"/>
    <n v="1700"/>
    <n v="13468"/>
    <x v="3"/>
    <n v="245"/>
    <x v="0"/>
    <s v="USD"/>
    <n v="1497502800"/>
    <n v="1497675600"/>
    <b v="0"/>
    <b v="0"/>
    <s v="theater/plays"/>
    <n v="7.9223529411764702"/>
    <n v="54.971428571428568"/>
    <x v="0"/>
    <x v="0"/>
  </r>
  <r>
    <n v="560"/>
    <s v="Hunt LLC"/>
    <s v="Re-engineered radical policy"/>
    <n v="20000"/>
    <n v="158832"/>
    <x v="3"/>
    <n v="3177"/>
    <x v="0"/>
    <s v="USD"/>
    <n v="1321596000"/>
    <n v="1325052000"/>
    <b v="0"/>
    <b v="0"/>
    <s v="film &amp; video/animation"/>
    <n v="7.9416000000000002"/>
    <n v="49.994334277620396"/>
    <x v="3"/>
    <x v="3"/>
  </r>
  <r>
    <n v="912"/>
    <s v="Sanchez-Parsons"/>
    <s v="Reduced bifurcated pricing structure"/>
    <n v="1800"/>
    <n v="14310"/>
    <x v="3"/>
    <n v="179"/>
    <x v="0"/>
    <s v="USD"/>
    <n v="1346821200"/>
    <n v="1347944400"/>
    <b v="1"/>
    <b v="0"/>
    <s v="film &amp; video/drama"/>
    <n v="7.95"/>
    <n v="79.944134078212286"/>
    <x v="3"/>
    <x v="12"/>
  </r>
  <r>
    <n v="820"/>
    <s v="Valdez, Williams and Meyer"/>
    <s v="Cross-group heuristic forecast"/>
    <n v="1500"/>
    <n v="12009"/>
    <x v="3"/>
    <n v="279"/>
    <x v="3"/>
    <s v="GBP"/>
    <n v="1532840400"/>
    <n v="1533963600"/>
    <b v="0"/>
    <b v="1"/>
    <s v="music/rock"/>
    <n v="8.0060000000000002"/>
    <n v="43.043010752688176"/>
    <x v="4"/>
    <x v="4"/>
  </r>
  <r>
    <n v="837"/>
    <s v="Cook-Ortiz"/>
    <s v="Right-sized dedicated standardization"/>
    <n v="17700"/>
    <n v="150960"/>
    <x v="3"/>
    <n v="1797"/>
    <x v="0"/>
    <s v="USD"/>
    <n v="1301202000"/>
    <n v="1305867600"/>
    <b v="0"/>
    <b v="0"/>
    <s v="music/jazz"/>
    <n v="8.5288135593220336"/>
    <n v="84.00667779632721"/>
    <x v="4"/>
    <x v="9"/>
  </r>
  <r>
    <n v="978"/>
    <s v="Bailey, Nguyen and Martinez"/>
    <s v="Fundamental user-facing productivity"/>
    <n v="1000"/>
    <n v="8641"/>
    <x v="3"/>
    <n v="92"/>
    <x v="0"/>
    <s v="USD"/>
    <n v="1478930400"/>
    <n v="1480831200"/>
    <b v="0"/>
    <b v="0"/>
    <s v="games/video games"/>
    <n v="8.641"/>
    <n v="93.923913043478265"/>
    <x v="7"/>
    <x v="17"/>
  </r>
  <r>
    <n v="174"/>
    <s v="Santos, Black and Donovan"/>
    <s v="Pre-emptive scalable access"/>
    <n v="600"/>
    <n v="5368"/>
    <x v="3"/>
    <n v="48"/>
    <x v="0"/>
    <s v="USD"/>
    <n v="1444021200"/>
    <n v="1444107600"/>
    <b v="0"/>
    <b v="1"/>
    <s v="technology/wearables"/>
    <n v="8.9466666666666672"/>
    <n v="111.83333333333333"/>
    <x v="2"/>
    <x v="11"/>
  </r>
  <r>
    <n v="97"/>
    <s v="Stewart LLC"/>
    <s v="Cloned bi-directional architecture"/>
    <n v="1300"/>
    <n v="12047"/>
    <x v="3"/>
    <n v="113"/>
    <x v="0"/>
    <s v="USD"/>
    <n v="1435208400"/>
    <n v="1439874000"/>
    <b v="0"/>
    <b v="0"/>
    <s v="food/food trucks"/>
    <n v="9.2669230769230762"/>
    <n v="106.61061946902655"/>
    <x v="1"/>
    <x v="1"/>
  </r>
  <r>
    <n v="506"/>
    <s v="Robles, Bell and Gonzalez"/>
    <s v="Customizable background monitoring"/>
    <n v="18000"/>
    <n v="166874"/>
    <x v="3"/>
    <n v="2528"/>
    <x v="0"/>
    <s v="USD"/>
    <n v="1511416800"/>
    <n v="1512885600"/>
    <b v="0"/>
    <b v="1"/>
    <s v="theater/plays"/>
    <n v="9.2707777777777771"/>
    <n v="66.010284810126578"/>
    <x v="0"/>
    <x v="0"/>
  </r>
  <r>
    <n v="687"/>
    <s v="Martin, Gates and Holt"/>
    <s v="Distributed holistic neural-net"/>
    <n v="1500"/>
    <n v="13980"/>
    <x v="3"/>
    <n v="269"/>
    <x v="0"/>
    <s v="USD"/>
    <n v="1489298400"/>
    <n v="1489554000"/>
    <b v="0"/>
    <b v="0"/>
    <s v="theater/plays"/>
    <n v="9.32"/>
    <n v="51.970260223048328"/>
    <x v="0"/>
    <x v="0"/>
  </r>
  <r>
    <n v="247"/>
    <s v="Johnson, Patterson and Montoya"/>
    <s v="Triple-buffered fresh-thinking frame"/>
    <n v="19800"/>
    <n v="184658"/>
    <x v="3"/>
    <n v="1884"/>
    <x v="0"/>
    <s v="USD"/>
    <n v="1482386400"/>
    <n v="1483682400"/>
    <b v="0"/>
    <b v="1"/>
    <s v="publishing/fiction"/>
    <n v="9.3261616161616168"/>
    <n v="98.013800424628457"/>
    <x v="6"/>
    <x v="16"/>
  </r>
  <r>
    <n v="586"/>
    <s v="Rowe-Wong"/>
    <s v="Robust hybrid budgetary management"/>
    <n v="700"/>
    <n v="6654"/>
    <x v="3"/>
    <n v="130"/>
    <x v="0"/>
    <s v="USD"/>
    <n v="1289973600"/>
    <n v="1291615200"/>
    <b v="0"/>
    <b v="0"/>
    <s v="music/rock"/>
    <n v="9.5057142857142853"/>
    <n v="51.184615384615384"/>
    <x v="4"/>
    <x v="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x v="17"/>
  </r>
  <r>
    <n v="547"/>
    <s v="Hardin-Dixon"/>
    <s v="Focused solution-oriented matrix"/>
    <n v="1300"/>
    <n v="12597"/>
    <x v="3"/>
    <n v="156"/>
    <x v="0"/>
    <s v="USD"/>
    <n v="1422165600"/>
    <n v="1423202400"/>
    <b v="0"/>
    <b v="0"/>
    <s v="film &amp; video/drama"/>
    <n v="9.69"/>
    <n v="80.75"/>
    <x v="3"/>
    <x v="12"/>
  </r>
  <r>
    <n v="101"/>
    <s v="Douglas LLC"/>
    <s v="Reduced heuristic moratorium"/>
    <n v="900"/>
    <n v="9193"/>
    <x v="3"/>
    <n v="164"/>
    <x v="0"/>
    <s v="USD"/>
    <n v="1424498400"/>
    <n v="1425103200"/>
    <b v="0"/>
    <b v="1"/>
    <s v="music/electric music"/>
    <n v="10.214444444444444"/>
    <n v="56.054878048780488"/>
    <x v="4"/>
    <x v="5"/>
  </r>
  <r>
    <n v="214"/>
    <s v="Sullivan Group"/>
    <s v="Open-source fresh-thinking policy"/>
    <n v="1400"/>
    <n v="14324"/>
    <x v="3"/>
    <n v="165"/>
    <x v="0"/>
    <s v="USD"/>
    <n v="1282194000"/>
    <n v="1282712400"/>
    <b v="0"/>
    <b v="0"/>
    <s v="music/rock"/>
    <n v="10.231428571428571"/>
    <n v="86.812121212121212"/>
    <x v="4"/>
    <x v="4"/>
  </r>
  <r>
    <n v="679"/>
    <s v="Davis Ltd"/>
    <s v="Synchronized motivating solution"/>
    <n v="1400"/>
    <n v="14511"/>
    <x v="3"/>
    <n v="363"/>
    <x v="0"/>
    <s v="USD"/>
    <n v="1571374800"/>
    <n v="1571806800"/>
    <b v="0"/>
    <b v="1"/>
    <s v="food/food trucks"/>
    <n v="10.365"/>
    <n v="39.97520661157025"/>
    <x v="1"/>
    <x v="1"/>
  </r>
  <r>
    <n v="591"/>
    <s v="Jensen LLC"/>
    <s v="Realigned dedicated system engine"/>
    <n v="600"/>
    <n v="6226"/>
    <x v="3"/>
    <n v="102"/>
    <x v="0"/>
    <s v="USD"/>
    <n v="1279083600"/>
    <n v="1279947600"/>
    <b v="0"/>
    <b v="0"/>
    <s v="games/video games"/>
    <n v="10.376666666666667"/>
    <n v="61.03921568627451"/>
    <x v="7"/>
    <x v="17"/>
  </r>
  <r>
    <n v="1"/>
    <s v="Odom Inc"/>
    <s v="Managed bottom-line architecture"/>
    <n v="1400"/>
    <n v="14560"/>
    <x v="3"/>
    <n v="158"/>
    <x v="0"/>
    <s v="USD"/>
    <n v="1408424400"/>
    <n v="1408597200"/>
    <b v="0"/>
    <b v="1"/>
    <s v="music/rock"/>
    <n v="10.4"/>
    <n v="92.151898734177209"/>
    <x v="4"/>
    <x v="4"/>
  </r>
  <r>
    <n v="436"/>
    <s v="King-Nguyen"/>
    <s v="Open-source incremental throughput"/>
    <n v="1300"/>
    <n v="13678"/>
    <x v="3"/>
    <n v="249"/>
    <x v="0"/>
    <s v="USD"/>
    <n v="1555736400"/>
    <n v="1555822800"/>
    <b v="0"/>
    <b v="0"/>
    <s v="music/jazz"/>
    <n v="10.521538461538462"/>
    <n v="54.931726907630519"/>
    <x v="4"/>
    <x v="9"/>
  </r>
  <r>
    <n v="277"/>
    <s v="Ramos-Mitchell"/>
    <s v="Persevering system-worthy info-mediaries"/>
    <n v="700"/>
    <n v="7465"/>
    <x v="3"/>
    <n v="83"/>
    <x v="0"/>
    <s v="USD"/>
    <n v="1279515600"/>
    <n v="1279688400"/>
    <b v="0"/>
    <b v="0"/>
    <s v="theater/plays"/>
    <n v="10.664285714285715"/>
    <n v="89.939759036144579"/>
    <x v="0"/>
    <x v="0"/>
  </r>
  <r>
    <n v="818"/>
    <s v="Martinez LLC"/>
    <s v="Automated local secured line"/>
    <n v="700"/>
    <n v="7664"/>
    <x v="3"/>
    <n v="69"/>
    <x v="0"/>
    <s v="USD"/>
    <n v="1548050400"/>
    <n v="1549173600"/>
    <b v="0"/>
    <b v="1"/>
    <s v="theater/plays"/>
    <n v="10.948571428571428"/>
    <n v="111.07246376811594"/>
    <x v="0"/>
    <x v="0"/>
  </r>
  <r>
    <n v="951"/>
    <s v="Peterson Ltd"/>
    <s v="Re-engineered 24hour matrix"/>
    <n v="14500"/>
    <n v="159056"/>
    <x v="3"/>
    <n v="1559"/>
    <x v="0"/>
    <s v="USD"/>
    <n v="1482732000"/>
    <n v="1482818400"/>
    <b v="0"/>
    <b v="1"/>
    <s v="music/rock"/>
    <n v="10.969379310344827"/>
    <n v="102.02437459910199"/>
    <x v="4"/>
    <x v="4"/>
  </r>
  <r>
    <n v="955"/>
    <s v="Moss-Obrien"/>
    <s v="Function-based next generation emulation"/>
    <n v="700"/>
    <n v="7763"/>
    <x v="3"/>
    <n v="80"/>
    <x v="0"/>
    <s v="USD"/>
    <n v="1353823200"/>
    <n v="1353996000"/>
    <b v="0"/>
    <b v="0"/>
    <s v="theater/plays"/>
    <n v="11.09"/>
    <n v="97.037499999999994"/>
    <x v="0"/>
    <x v="0"/>
  </r>
  <r>
    <n v="742"/>
    <s v="West-Stevens"/>
    <s v="Reactive solution-oriented groupware"/>
    <n v="1200"/>
    <n v="13513"/>
    <x v="3"/>
    <n v="122"/>
    <x v="0"/>
    <s v="USD"/>
    <n v="1263880800"/>
    <n v="1267509600"/>
    <b v="0"/>
    <b v="0"/>
    <s v="music/electric music"/>
    <n v="11.260833333333334"/>
    <n v="110.76229508196721"/>
    <x v="4"/>
    <x v="5"/>
  </r>
  <r>
    <n v="741"/>
    <s v="Garcia Ltd"/>
    <s v="Balanced mobile alliance"/>
    <n v="1200"/>
    <n v="14150"/>
    <x v="3"/>
    <n v="130"/>
    <x v="0"/>
    <s v="USD"/>
    <n v="1274590800"/>
    <n v="1274677200"/>
    <b v="0"/>
    <b v="0"/>
    <s v="theater/plays"/>
    <n v="11.791666666666666"/>
    <n v="108.84615384615384"/>
    <x v="0"/>
    <x v="0"/>
  </r>
  <r>
    <n v="806"/>
    <s v="Harmon-Madden"/>
    <s v="Adaptive holistic hub"/>
    <n v="700"/>
    <n v="8262"/>
    <x v="3"/>
    <n v="76"/>
    <x v="0"/>
    <s v="USD"/>
    <n v="1330927200"/>
    <n v="1332997200"/>
    <b v="0"/>
    <b v="1"/>
    <s v="film &amp; video/drama"/>
    <n v="11.802857142857142"/>
    <n v="108.71052631578948"/>
    <x v="3"/>
    <x v="12"/>
  </r>
  <r>
    <n v="793"/>
    <s v="Rodriguez, Cox and Rodriguez"/>
    <s v="Networked disintermediate leverage"/>
    <n v="1100"/>
    <n v="13045"/>
    <x v="3"/>
    <n v="181"/>
    <x v="2"/>
    <s v="CHF"/>
    <n v="1372136400"/>
    <n v="1372482000"/>
    <b v="0"/>
    <b v="0"/>
    <s v="publishing/nonfiction"/>
    <n v="11.859090909090909"/>
    <n v="72.071823204419886"/>
    <x v="6"/>
    <x v="7"/>
  </r>
  <r>
    <n v="294"/>
    <s v="Turner-Davis"/>
    <s v="Automated local emulation"/>
    <n v="600"/>
    <n v="8038"/>
    <x v="3"/>
    <n v="183"/>
    <x v="0"/>
    <s v="USD"/>
    <n v="1540530000"/>
    <n v="1541570400"/>
    <b v="0"/>
    <b v="0"/>
    <s v="theater/plays"/>
    <n v="13.396666666666667"/>
    <n v="43.923497267759565"/>
    <x v="0"/>
    <x v="0"/>
  </r>
  <r>
    <n v="301"/>
    <s v="Wong-Walker"/>
    <s v="Multi-channeled disintermediate policy"/>
    <n v="900"/>
    <n v="12102"/>
    <x v="3"/>
    <n v="295"/>
    <x v="0"/>
    <s v="USD"/>
    <n v="1424930400"/>
    <n v="1426395600"/>
    <b v="0"/>
    <b v="0"/>
    <s v="film &amp; video/documentary"/>
    <n v="13.446666666666667"/>
    <n v="41.023728813559323"/>
    <x v="3"/>
    <x v="13"/>
  </r>
  <r>
    <n v="347"/>
    <s v="Petersen and Sons"/>
    <s v="Open-source full-range portal"/>
    <n v="900"/>
    <n v="12607"/>
    <x v="3"/>
    <n v="191"/>
    <x v="0"/>
    <s v="USD"/>
    <n v="1423634400"/>
    <n v="1425708000"/>
    <b v="0"/>
    <b v="0"/>
    <s v="technology/web"/>
    <n v="14.007777777777777"/>
    <n v="66.005235602094245"/>
    <x v="2"/>
    <x v="2"/>
  </r>
  <r>
    <n v="82"/>
    <s v="Porter-George"/>
    <s v="Reactive content-based framework"/>
    <n v="1000"/>
    <n v="14973"/>
    <x v="3"/>
    <n v="180"/>
    <x v="3"/>
    <s v="GBP"/>
    <n v="1547704800"/>
    <n v="1548309600"/>
    <b v="0"/>
    <b v="1"/>
    <s v="games/video games"/>
    <n v="14.973000000000001"/>
    <n v="83.183333333333337"/>
    <x v="7"/>
    <x v="17"/>
  </r>
  <r>
    <n v="401"/>
    <s v="Smith-Schmidt"/>
    <s v="Inverse radical hierarchy"/>
    <n v="900"/>
    <n v="13772"/>
    <x v="3"/>
    <n v="299"/>
    <x v="0"/>
    <s v="USD"/>
    <n v="1572152400"/>
    <n v="1572152400"/>
    <b v="0"/>
    <b v="0"/>
    <s v="theater/plays"/>
    <n v="15.302222222222222"/>
    <n v="46.060200668896321"/>
    <x v="0"/>
    <x v="0"/>
  </r>
  <r>
    <n v="372"/>
    <s v="Green-Carr"/>
    <s v="Pre-emptive bifurcated artificial intelligence"/>
    <n v="900"/>
    <n v="14324"/>
    <x v="3"/>
    <n v="169"/>
    <x v="0"/>
    <s v="USD"/>
    <n v="1420696800"/>
    <n v="1422424800"/>
    <b v="0"/>
    <b v="1"/>
    <s v="film &amp; video/documentary"/>
    <n v="15.915555555555555"/>
    <n v="84.757396449704146"/>
    <x v="3"/>
    <x v="13"/>
  </r>
  <r>
    <n v="364"/>
    <s v="Ramirez-Myers"/>
    <s v="Switchable intangible definition"/>
    <n v="900"/>
    <n v="14547"/>
    <x v="3"/>
    <n v="186"/>
    <x v="0"/>
    <s v="USD"/>
    <n v="1520229600"/>
    <n v="1522818000"/>
    <b v="0"/>
    <b v="0"/>
    <s v="music/indie rock"/>
    <n v="16.163333333333334"/>
    <n v="78.209677419354833"/>
    <x v="4"/>
    <x v="10"/>
  </r>
  <r>
    <n v="289"/>
    <s v="Smith, Love and Smith"/>
    <s v="Grass-roots mission-critical capability"/>
    <n v="800"/>
    <n v="13474"/>
    <x v="3"/>
    <n v="337"/>
    <x v="1"/>
    <s v="CAD"/>
    <n v="1438578000"/>
    <n v="1438837200"/>
    <b v="0"/>
    <b v="0"/>
    <s v="theater/plays"/>
    <n v="16.842500000000001"/>
    <n v="39.982195845697326"/>
    <x v="0"/>
    <x v="0"/>
  </r>
  <r>
    <n v="712"/>
    <s v="Garza-Bryant"/>
    <s v="Programmable leadingedge contingency"/>
    <n v="800"/>
    <n v="14725"/>
    <x v="3"/>
    <n v="202"/>
    <x v="0"/>
    <s v="USD"/>
    <n v="1467954000"/>
    <n v="1471496400"/>
    <b v="0"/>
    <b v="0"/>
    <s v="theater/plays"/>
    <n v="18.40625"/>
    <n v="72.896039603960389"/>
    <x v="0"/>
    <x v="0"/>
  </r>
  <r>
    <n v="653"/>
    <s v="Williams-Jones"/>
    <s v="Monitored incremental info-mediaries"/>
    <n v="600"/>
    <n v="14033"/>
    <x v="3"/>
    <n v="234"/>
    <x v="0"/>
    <s v="USD"/>
    <n v="1460091600"/>
    <n v="1460264400"/>
    <b v="0"/>
    <b v="0"/>
    <s v="technology/web"/>
    <n v="23.388333333333332"/>
    <n v="59.97008547008547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o Backers"/>
    <x v="0"/>
    <s v="plays"/>
    <x v="0"/>
    <d v="2013-05-29T05:00:00"/>
  </r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o Backers"/>
    <x v="1"/>
    <s v="food trucks"/>
    <x v="1"/>
    <d v="2015-12-15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2"/>
    <d v="2012-02-26T06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3"/>
    <s v="animation"/>
    <x v="3"/>
    <d v="2017-06-07T05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4"/>
    <s v="rock"/>
    <x v="4"/>
    <d v="2018-12-17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4"/>
    <s v="rock"/>
    <x v="5"/>
    <d v="2015-06-16T05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4"/>
    <s v="rock"/>
    <x v="6"/>
    <d v="2011-12-0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0"/>
    <s v="plays"/>
    <x v="7"/>
    <d v="2011-11-0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4"/>
    <s v="electric music"/>
    <x v="8"/>
    <d v="2010-07-26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0"/>
    <s v="plays"/>
    <x v="9"/>
    <d v="2018-03-03T06:00:00"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s v="photography/photography books"/>
    <n v="1.2706571242680547E-2"/>
    <n v="32.016393442622949"/>
    <x v="5"/>
    <s v="photography books"/>
    <x v="10"/>
    <d v="2016-01-07T06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0"/>
    <s v="plays"/>
    <x v="11"/>
    <d v="2019-07-25T05:00:00"/>
  </r>
  <r>
    <n v="903"/>
    <s v="Parker-Morris"/>
    <s v="Assimilated next generation instruction set"/>
    <n v="41000"/>
    <n v="709"/>
    <x v="1"/>
    <n v="14"/>
    <s v="US"/>
    <s v="USD"/>
    <n v="1336194000"/>
    <n v="1337490000"/>
    <b v="0"/>
    <b v="1"/>
    <s v="publishing/nonfiction"/>
    <n v="1.729268292682927E-2"/>
    <n v="50.642857142857146"/>
    <x v="6"/>
    <s v="nonfiction"/>
    <x v="12"/>
    <d v="2012-05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13"/>
    <d v="2014-09-20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0"/>
    <s v="plays"/>
    <x v="14"/>
    <d v="2010-04-05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5"/>
    <s v="photography books"/>
    <x v="15"/>
    <d v="2013-09-07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4"/>
    <s v="metal"/>
    <x v="16"/>
    <d v="2013-08-29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4"/>
    <s v="jazz"/>
    <x v="17"/>
    <d v="2014-08-04T05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0"/>
    <s v="plays"/>
    <x v="18"/>
    <d v="2014-12-08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4"/>
    <s v="indie rock"/>
    <x v="19"/>
    <d v="2016-02-21T06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4"/>
    <s v="indie rock"/>
    <x v="20"/>
    <d v="2017-08-10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21"/>
    <d v="2010-02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4"/>
    <s v="rock"/>
    <x v="21"/>
    <d v="2010-03-01T06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4"/>
    <s v="indie rock"/>
    <x v="22"/>
    <d v="2018-05-11T05:00:00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29E-2"/>
    <n v="86.472727272727269"/>
    <x v="1"/>
    <s v="food trucks"/>
    <x v="23"/>
    <d v="2015-02-28T06:00:00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1E-2"/>
    <n v="46.913793103448278"/>
    <x v="3"/>
    <s v="drama"/>
    <x v="24"/>
    <d v="2014-06-19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4"/>
    <s v="jazz"/>
    <x v="25"/>
    <d v="2011-04-13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3"/>
    <s v="documentary"/>
    <x v="26"/>
    <d v="2015-02-20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0"/>
    <s v="plays"/>
    <x v="27"/>
    <d v="2019-02-15T06:00:00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n v="0.04"/>
    <n v="4"/>
    <x v="4"/>
    <s v="indie rock"/>
    <x v="28"/>
    <d v="2012-03-21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3"/>
    <s v="animation"/>
    <x v="29"/>
    <d v="2018-11-13T06:00:0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28E-2"/>
    <n v="90.483333333333334"/>
    <x v="4"/>
    <s v="rock"/>
    <x v="30"/>
    <d v="2018-04-10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6"/>
    <s v="translations"/>
    <x v="31"/>
    <d v="2010-07-26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0"/>
    <s v="plays"/>
    <x v="32"/>
    <d v="2019-04-2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6"/>
    <s v="nonfiction"/>
    <x v="33"/>
    <d v="2017-08-31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4"/>
    <s v="jazz"/>
    <x v="34"/>
    <d v="2015-06-07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1"/>
    <s v="food trucks"/>
    <x v="35"/>
    <d v="2013-08-11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0"/>
    <s v="plays"/>
    <x v="36"/>
    <d v="2018-02-12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3"/>
    <s v="animation"/>
    <x v="37"/>
    <d v="2018-02-25T06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0"/>
    <s v="plays"/>
    <x v="38"/>
    <d v="2016-06-30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6"/>
    <s v="nonfiction"/>
    <x v="39"/>
    <d v="2014-01-16T06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0"/>
    <s v="plays"/>
    <x v="40"/>
    <d v="2017-07-17T05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3"/>
    <s v="science fiction"/>
    <x v="41"/>
    <d v="2018-01-12T06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0"/>
    <s v="plays"/>
    <x v="42"/>
    <d v="2011-07-19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4"/>
    <s v="electric music"/>
    <x v="43"/>
    <d v="2010-09-04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6"/>
    <s v="fiction"/>
    <x v="44"/>
    <d v="2011-05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1"/>
    <s v="food trucks"/>
    <x v="45"/>
    <d v="2012-04-03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0"/>
    <s v="plays"/>
    <x v="46"/>
    <d v="2011-06-18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0"/>
    <s v="plays"/>
    <x v="47"/>
    <d v="2019-11-05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4"/>
    <s v="rock"/>
    <x v="48"/>
    <d v="2014-11-16T06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6"/>
    <s v="translations"/>
    <x v="49"/>
    <d v="2014-04-11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1"/>
    <s v="food trucks"/>
    <x v="50"/>
    <d v="2011-09-24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4"/>
    <s v="rock"/>
    <x v="51"/>
    <d v="2019-07-02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0"/>
    <s v="plays"/>
    <x v="52"/>
    <d v="2012-01-30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53"/>
    <d v="2014-06-07T05:00:00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n v="0.11270034843205574"/>
    <n v="89.227586206896547"/>
    <x v="4"/>
    <s v="indie rock"/>
    <x v="54"/>
    <d v="2012-01-06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0"/>
    <s v="plays"/>
    <x v="55"/>
    <d v="2010-08-0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5"/>
    <s v="photography books"/>
    <x v="56"/>
    <d v="2018-08-13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0"/>
    <s v="plays"/>
    <x v="57"/>
    <d v="2017-05-04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6"/>
    <s v="radio &amp; podcasts"/>
    <x v="58"/>
    <d v="2012-10-08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4"/>
    <s v="rock"/>
    <x v="59"/>
    <d v="2019-03-1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0"/>
    <s v="plays"/>
    <x v="60"/>
    <d v="2014-06-08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0"/>
    <s v="plays"/>
    <x v="61"/>
    <d v="2015-10-27T05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0"/>
    <s v="plays"/>
    <x v="62"/>
    <d v="2011-02-13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3"/>
    <s v="documentary"/>
    <x v="63"/>
    <d v="2019-01-16T06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6"/>
    <s v="translations"/>
    <x v="64"/>
    <d v="2018-03-24T05:00:00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n v="0.13853658536585367"/>
    <n v="75.733333333333334"/>
    <x v="0"/>
    <s v="plays"/>
    <x v="65"/>
    <d v="2013-08-06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6"/>
    <s v="radio &amp; podcasts"/>
    <x v="66"/>
    <d v="2013-04-19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3"/>
    <s v="documentary"/>
    <x v="67"/>
    <d v="2018-06-28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3"/>
    <s v="drama"/>
    <x v="68"/>
    <d v="2016-11-04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3"/>
    <s v="drama"/>
    <x v="69"/>
    <d v="2015-07-1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1"/>
    <s v="food trucks"/>
    <x v="70"/>
    <d v="2018-09-30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3"/>
    <s v="drama"/>
    <x v="71"/>
    <d v="2018-08-18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4"/>
    <s v="rock"/>
    <x v="72"/>
    <d v="2014-02-16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73"/>
    <d v="2013-09-26T05:00:00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n v="0.16384615384615384"/>
    <n v="33.28125"/>
    <x v="0"/>
    <s v="plays"/>
    <x v="74"/>
    <d v="2010-10-14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6"/>
    <s v="fiction"/>
    <x v="75"/>
    <d v="2012-03-06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0"/>
    <s v="plays"/>
    <x v="76"/>
    <d v="2016-01-21T06:00:00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0.16722222222222222"/>
    <n v="90.3"/>
    <x v="0"/>
    <s v="plays"/>
    <x v="77"/>
    <d v="2016-12-15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3"/>
    <s v="science fiction"/>
    <x v="78"/>
    <d v="2011-12-04T06:00:00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n v="0.17249999999999999"/>
    <n v="29.764705882352942"/>
    <x v="0"/>
    <s v="plays"/>
    <x v="79"/>
    <d v="2011-11-28T06:00:00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n v="0.17446030330062445"/>
    <n v="106.28804347826087"/>
    <x v="0"/>
    <s v="plays"/>
    <x v="80"/>
    <d v="2016-11-30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0"/>
    <s v="plays"/>
    <x v="81"/>
    <d v="2016-06-05T05:00:0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n v="0.17968844221105529"/>
    <n v="83.158139534883716"/>
    <x v="3"/>
    <s v="drama"/>
    <x v="82"/>
    <d v="2019-01-21T06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1"/>
    <s v="food trucks"/>
    <x v="83"/>
    <d v="2016-05-16T05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0"/>
    <s v="plays"/>
    <x v="84"/>
    <d v="2015-11-27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4"/>
    <s v="rock"/>
    <x v="85"/>
    <d v="2016-06-04T05:00:00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n v="0.18853658536585366"/>
    <n v="41.783783783783782"/>
    <x v="4"/>
    <s v="jazz"/>
    <x v="86"/>
    <d v="2011-04-06T05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0"/>
    <s v="plays"/>
    <x v="87"/>
    <d v="2014-11-11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3"/>
    <s v="science fiction"/>
    <x v="88"/>
    <d v="2015-12-26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0"/>
    <s v="plays"/>
    <x v="89"/>
    <d v="2017-05-27T05:00:00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n v="0.19556634304207121"/>
    <n v="102.07770270270271"/>
    <x v="0"/>
    <s v="plays"/>
    <x v="90"/>
    <d v="2015-01-23T06:00:00"/>
  </r>
  <r>
    <n v="8"/>
    <s v="Nunez-Richards"/>
    <s v="Exclusive attitude-oriented intranet"/>
    <n v="110100"/>
    <n v="21946"/>
    <x v="1"/>
    <n v="708"/>
    <s v="DK"/>
    <s v="DKK"/>
    <n v="1281330000"/>
    <n v="1281502800"/>
    <b v="0"/>
    <b v="0"/>
    <s v="theater/plays"/>
    <n v="0.19932788374205268"/>
    <n v="30.997175141242938"/>
    <x v="0"/>
    <s v="plays"/>
    <x v="91"/>
    <d v="2010-08-1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4"/>
    <s v="rock"/>
    <x v="92"/>
    <d v="2014-07-01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0"/>
    <s v="plays"/>
    <x v="93"/>
    <d v="2011-05-04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0"/>
    <s v="plays"/>
    <x v="94"/>
    <d v="2016-01-26T06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95"/>
    <d v="2010-04-25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0"/>
    <s v="plays"/>
    <x v="96"/>
    <d v="2012-08-13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97"/>
    <d v="2015-05-07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3"/>
    <s v="documentary"/>
    <x v="98"/>
    <d v="2017-09-14T05:00:00"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s v="film &amp; video/documentary"/>
    <n v="0.21188688946015424"/>
    <n v="51.004950495049506"/>
    <x v="3"/>
    <s v="documentary"/>
    <x v="99"/>
    <d v="2016-05-13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0"/>
    <s v="plays"/>
    <x v="100"/>
    <d v="2010-12-12T06:00:00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n v="0.22439077144917088"/>
    <n v="58.945075757575758"/>
    <x v="4"/>
    <s v="rock"/>
    <x v="101"/>
    <d v="2013-12-11T06:00:00"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s v="games/video games"/>
    <n v="0.22896588486140726"/>
    <n v="101.78672985781991"/>
    <x v="7"/>
    <s v="video games"/>
    <x v="102"/>
    <d v="2016-12-23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4"/>
    <s v="rock"/>
    <x v="94"/>
    <d v="2016-03-01T06:00:00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n v="0.23525352848928385"/>
    <n v="102.0498866213152"/>
    <x v="0"/>
    <s v="plays"/>
    <x v="103"/>
    <d v="2016-03-04T06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3"/>
    <s v="drama"/>
    <x v="104"/>
    <d v="2010-07-05T05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105"/>
    <d v="2015-01-03T06:00:00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n v="0.23995287958115183"/>
    <n v="77.026890756302521"/>
    <x v="3"/>
    <s v="shorts"/>
    <x v="106"/>
    <d v="2010-07-12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0"/>
    <s v="plays"/>
    <x v="107"/>
    <d v="2019-08-04T05:00:00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n v="0.24063291139240506"/>
    <n v="111.82352941176471"/>
    <x v="0"/>
    <s v="plays"/>
    <x v="108"/>
    <d v="2011-01-22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3"/>
    <s v="documentary"/>
    <x v="109"/>
    <d v="2014-03-29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10"/>
    <d v="2015-07-06T05:00:0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0.24326030927835052"/>
    <n v="86"/>
    <x v="3"/>
    <s v="television"/>
    <x v="111"/>
    <d v="2018-01-04T06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112"/>
    <d v="2010-08-1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4"/>
    <s v="electric music"/>
    <x v="113"/>
    <d v="2010-11-02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114"/>
    <d v="2012-05-24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5"/>
    <s v="photography books"/>
    <x v="115"/>
    <d v="2019-07-02T05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1"/>
    <s v="food trucks"/>
    <x v="116"/>
    <d v="2016-12-27T06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0"/>
    <s v="plays"/>
    <x v="117"/>
    <d v="2016-09-19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0"/>
    <s v="plays"/>
    <x v="118"/>
    <d v="2016-10-16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0"/>
    <s v="plays"/>
    <x v="119"/>
    <d v="2014-10-03T05:00:00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n v="0.27176538240368026"/>
    <n v="25.005291005291006"/>
    <x v="7"/>
    <s v="video games"/>
    <x v="120"/>
    <d v="2010-12-04T06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0"/>
    <s v="plays"/>
    <x v="121"/>
    <d v="2019-04-3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3"/>
    <s v="television"/>
    <x v="122"/>
    <d v="2013-10-14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0"/>
    <s v="plays"/>
    <x v="123"/>
    <d v="2011-05-07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0"/>
    <s v="plays"/>
    <x v="124"/>
    <d v="2015-09-02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6"/>
    <s v="fiction"/>
    <x v="56"/>
    <d v="2018-08-16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0"/>
    <s v="plays"/>
    <x v="125"/>
    <d v="2017-02-06T06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126"/>
    <d v="2010-06-26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1"/>
    <s v="food trucks"/>
    <x v="127"/>
    <d v="2016-06-03T05:00:00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n v="0.30540075309306081"/>
    <n v="51.009883198562441"/>
    <x v="0"/>
    <s v="plays"/>
    <x v="128"/>
    <d v="2010-02-20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129"/>
    <d v="2013-03-09T06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5"/>
    <s v="photography books"/>
    <x v="130"/>
    <d v="2018-09-0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0"/>
    <s v="plays"/>
    <x v="131"/>
    <d v="2019-07-21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3"/>
    <s v="science fiction"/>
    <x v="132"/>
    <d v="2018-09-2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4"/>
    <s v="rock"/>
    <x v="133"/>
    <d v="2010-08-29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4"/>
    <s v="indie rock"/>
    <x v="134"/>
    <d v="2019-03-17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0"/>
    <s v="plays"/>
    <x v="135"/>
    <d v="2018-09-16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0"/>
    <s v="plays"/>
    <x v="136"/>
    <d v="2014-06-07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0"/>
    <s v="plays"/>
    <x v="137"/>
    <d v="2014-12-03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0"/>
    <s v="plays"/>
    <x v="138"/>
    <d v="2017-11-1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5"/>
    <s v="photography books"/>
    <x v="139"/>
    <d v="2012-04-20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3"/>
    <s v="shorts"/>
    <x v="140"/>
    <d v="2012-07-15T05:00:00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n v="0.32896103896103895"/>
    <n v="87.34482758620689"/>
    <x v="6"/>
    <s v="nonfiction"/>
    <x v="141"/>
    <d v="2015-02-24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4"/>
    <s v="jazz"/>
    <x v="142"/>
    <d v="2012-03-01T06:00:00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0.33538371411833628"/>
    <n v="47.003284072249592"/>
    <x v="5"/>
    <s v="photography books"/>
    <x v="143"/>
    <d v="2011-10-05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144"/>
    <d v="2015-07-31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0"/>
    <s v="plays"/>
    <x v="145"/>
    <d v="2014-06-22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0"/>
    <s v="plays"/>
    <x v="146"/>
    <d v="2013-07-24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0"/>
    <s v="plays"/>
    <x v="147"/>
    <d v="2010-09-19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148"/>
    <d v="2016-12-20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149"/>
    <d v="2019-08-3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4"/>
    <s v="indie rock"/>
    <x v="150"/>
    <d v="2017-10-18T05:00:00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n v="0.34752688172043011"/>
    <n v="35.911111111111111"/>
    <x v="0"/>
    <s v="plays"/>
    <x v="151"/>
    <d v="2010-10-19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0"/>
    <s v="plays"/>
    <x v="152"/>
    <d v="2015-11-15T06:00:00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n v="0.34959979476654696"/>
    <n v="110.97231270358306"/>
    <x v="3"/>
    <s v="animation"/>
    <x v="153"/>
    <d v="2010-03-26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0"/>
    <s v="plays"/>
    <x v="154"/>
    <d v="2013-03-19T05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0"/>
    <s v="plays"/>
    <x v="155"/>
    <d v="2013-11-09T06:00:00"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156"/>
    <d v="2015-04-28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5"/>
    <s v="photography books"/>
    <x v="157"/>
    <d v="2014-12-27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0"/>
    <s v="plays"/>
    <x v="158"/>
    <d v="2012-01-23T06:00:00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n v="0.37091954022988505"/>
    <n v="84.921052631578945"/>
    <x v="0"/>
    <s v="plays"/>
    <x v="159"/>
    <d v="2018-03-07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0"/>
    <s v="plays"/>
    <x v="160"/>
    <d v="2014-07-03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4"/>
    <s v="metal"/>
    <x v="161"/>
    <d v="2020-02-08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4"/>
    <s v="electric music"/>
    <x v="162"/>
    <d v="2016-08-19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163"/>
    <d v="2013-10-08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0"/>
    <s v="plays"/>
    <x v="59"/>
    <d v="2019-03-15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0"/>
    <s v="plays"/>
    <x v="164"/>
    <d v="2019-09-0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0"/>
    <s v="plays"/>
    <x v="165"/>
    <d v="2016-09-11T05:00:00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n v="0.38702380952380955"/>
    <n v="50.796875"/>
    <x v="2"/>
    <s v="web"/>
    <x v="166"/>
    <d v="2010-09-05T05:00:00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n v="0.38844444444444443"/>
    <n v="61.333333333333336"/>
    <x v="6"/>
    <s v="fiction"/>
    <x v="167"/>
    <d v="2010-03-08T06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0"/>
    <s v="plays"/>
    <x v="69"/>
    <d v="2015-08-07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4"/>
    <s v="rock"/>
    <x v="168"/>
    <d v="2019-05-04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169"/>
    <d v="2012-06-17T05:00:0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0.39277108433734942"/>
    <n v="93.142857142857139"/>
    <x v="3"/>
    <s v="television"/>
    <x v="170"/>
    <d v="2010-09-11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171"/>
    <d v="2013-05-28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6"/>
    <s v="nonfiction"/>
    <x v="172"/>
    <d v="2015-11-04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4"/>
    <s v="rock"/>
    <x v="173"/>
    <d v="2011-04-19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3"/>
    <s v="shorts"/>
    <x v="174"/>
    <d v="2012-02-22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0"/>
    <s v="plays"/>
    <x v="175"/>
    <d v="2011-11-10T06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4"/>
    <s v="indie rock"/>
    <x v="176"/>
    <d v="2018-04-24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0"/>
    <s v="plays"/>
    <x v="177"/>
    <d v="2019-04-30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0"/>
    <s v="plays"/>
    <x v="178"/>
    <d v="2011-09-18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6"/>
    <s v="translations"/>
    <x v="179"/>
    <d v="2018-05-03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3"/>
    <s v="animation"/>
    <x v="180"/>
    <d v="2017-02-18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181"/>
    <d v="2018-03-03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1"/>
    <s v="food trucks"/>
    <x v="182"/>
    <d v="2018-01-02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6"/>
    <s v="nonfiction"/>
    <x v="43"/>
    <d v="2010-09-13T05:00:00"/>
  </r>
  <r>
    <n v="632"/>
    <s v="Parker PLC"/>
    <s v="Reduced interactive matrix"/>
    <n v="72100"/>
    <n v="30902"/>
    <x v="1"/>
    <n v="278"/>
    <s v="US"/>
    <s v="USD"/>
    <n v="1414904400"/>
    <n v="1416463200"/>
    <b v="0"/>
    <b v="0"/>
    <s v="theater/plays"/>
    <n v="0.42859916782246882"/>
    <n v="111.15827338129496"/>
    <x v="0"/>
    <s v="plays"/>
    <x v="183"/>
    <d v="2014-11-20T06:00:00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0.43241247264770238"/>
    <n v="88.023385300668153"/>
    <x v="5"/>
    <s v="photography books"/>
    <x v="184"/>
    <d v="2011-05-09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4"/>
    <s v="indie rock"/>
    <x v="185"/>
    <d v="2016-05-06T05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3"/>
    <s v="documentary"/>
    <x v="186"/>
    <d v="2011-01-26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4"/>
    <s v="rock"/>
    <x v="187"/>
    <d v="2011-01-03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3"/>
    <s v="drama"/>
    <x v="188"/>
    <d v="2013-11-26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4"/>
    <s v="electric music"/>
    <x v="189"/>
    <d v="2016-03-18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3"/>
    <s v="science fiction"/>
    <x v="121"/>
    <d v="2019-05-07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0"/>
    <s v="plays"/>
    <x v="190"/>
    <d v="2015-04-13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4"/>
    <s v="indie rock"/>
    <x v="191"/>
    <d v="2018-04-12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0"/>
    <s v="plays"/>
    <x v="192"/>
    <d v="2012-08-10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3"/>
    <s v="animation"/>
    <x v="193"/>
    <d v="2016-01-01T06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4"/>
    <s v="rock"/>
    <x v="194"/>
    <d v="2017-04-22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3"/>
    <s v="animation"/>
    <x v="195"/>
    <d v="2011-02-18T06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3"/>
    <s v="animation"/>
    <x v="196"/>
    <d v="2010-10-11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3"/>
    <s v="documentary"/>
    <x v="197"/>
    <d v="2011-01-28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98"/>
    <d v="2019-12-14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0"/>
    <s v="plays"/>
    <x v="199"/>
    <d v="2016-11-17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3"/>
    <s v="documentary"/>
    <x v="200"/>
    <d v="2016-03-20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0"/>
    <s v="plays"/>
    <x v="201"/>
    <d v="2010-09-27T05:00:00"/>
  </r>
  <r>
    <n v="26"/>
    <s v="Spencer-Bates"/>
    <s v="Optional responsive customer loyalty"/>
    <n v="107500"/>
    <n v="51814"/>
    <x v="2"/>
    <n v="1480"/>
    <s v="US"/>
    <s v="USD"/>
    <n v="1533013200"/>
    <n v="1535346000"/>
    <b v="0"/>
    <b v="0"/>
    <s v="theater/plays"/>
    <n v="0.4819906976744186"/>
    <n v="35.009459459459457"/>
    <x v="0"/>
    <s v="plays"/>
    <x v="202"/>
    <d v="2018-08-27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0"/>
    <s v="plays"/>
    <x v="203"/>
    <d v="2019-01-03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6"/>
    <s v="translations"/>
    <x v="204"/>
    <d v="2016-09-03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0"/>
    <s v="plays"/>
    <x v="205"/>
    <d v="2010-10-31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0"/>
    <s v="plays"/>
    <x v="206"/>
    <d v="2019-03-25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6"/>
    <s v="nonfiction"/>
    <x v="207"/>
    <d v="2013-05-23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0"/>
    <s v="plays"/>
    <x v="208"/>
    <d v="2011-10-22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209"/>
    <d v="2011-05-24T05:00:0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n v="0.49446428571428569"/>
    <n v="106.5"/>
    <x v="0"/>
    <s v="plays"/>
    <x v="210"/>
    <d v="2019-02-22T06:00:00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n v="0.49643859649122807"/>
    <n v="86.978483606557376"/>
    <x v="3"/>
    <s v="documentary"/>
    <x v="211"/>
    <d v="2015-12-05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212"/>
    <d v="2014-11-17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213"/>
    <d v="2013-04-16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3"/>
    <s v="drama"/>
    <x v="214"/>
    <d v="2019-05-25T05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215"/>
    <d v="2012-12-09T06:00:00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n v="0.50735632183908042"/>
    <n v="78.821428571428569"/>
    <x v="0"/>
    <s v="plays"/>
    <x v="216"/>
    <d v="2010-12-21T06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0"/>
    <s v="plays"/>
    <x v="217"/>
    <d v="2013-03-11T05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3"/>
    <s v="documentary"/>
    <x v="212"/>
    <d v="2015-01-05T06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218"/>
    <d v="2011-07-26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0"/>
    <s v="plays"/>
    <x v="219"/>
    <d v="2015-06-24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1"/>
    <s v="food trucks"/>
    <x v="220"/>
    <d v="2016-04-28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0"/>
    <s v="plays"/>
    <x v="221"/>
    <d v="2010-05-15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4"/>
    <s v="electric music"/>
    <x v="222"/>
    <d v="2013-11-07T06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10"/>
    <d v="2015-06-15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6"/>
    <s v="radio &amp; podcasts"/>
    <x v="223"/>
    <d v="2016-12-03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3"/>
    <s v="documentary"/>
    <x v="224"/>
    <d v="2019-12-22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6"/>
    <s v="translations"/>
    <x v="225"/>
    <d v="2014-10-23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5"/>
    <s v="photography books"/>
    <x v="226"/>
    <d v="2014-01-11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0"/>
    <s v="plays"/>
    <x v="227"/>
    <d v="2019-12-19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0"/>
    <s v="plays"/>
    <x v="40"/>
    <d v="2017-08-13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4"/>
    <s v="rock"/>
    <x v="228"/>
    <d v="2015-07-1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0"/>
    <s v="plays"/>
    <x v="229"/>
    <d v="2014-01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0"/>
    <s v="plays"/>
    <x v="230"/>
    <d v="2012-12-11T06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231"/>
    <d v="2013-07-27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3"/>
    <s v="documentary"/>
    <x v="232"/>
    <d v="2013-12-11T06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4"/>
    <s v="jazz"/>
    <x v="233"/>
    <d v="2012-04-27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3"/>
    <s v="science fiction"/>
    <x v="234"/>
    <d v="2011-07-23T05:00:00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n v="0.54400000000000004"/>
    <n v="52.085106382978722"/>
    <x v="4"/>
    <s v="rock"/>
    <x v="235"/>
    <d v="2015-10-14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3"/>
    <s v="documentary"/>
    <x v="236"/>
    <d v="2013-06-11T05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4"/>
    <s v="indie rock"/>
    <x v="237"/>
    <d v="2015-12-12T06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38"/>
    <d v="2014-08-15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0"/>
    <s v="plays"/>
    <x v="239"/>
    <d v="2019-02-19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0"/>
    <s v="plays"/>
    <x v="240"/>
    <d v="2018-11-27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0"/>
    <s v="plays"/>
    <x v="241"/>
    <d v="2011-12-25T06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0"/>
    <s v="plays"/>
    <x v="242"/>
    <d v="2018-03-31T05:00:00"/>
  </r>
  <r>
    <n v="639"/>
    <s v="Barnes-Williams"/>
    <s v="Upgradable explicit forecast"/>
    <n v="8600"/>
    <n v="4832"/>
    <x v="1"/>
    <n v="45"/>
    <s v="US"/>
    <s v="USD"/>
    <n v="1532754000"/>
    <n v="1532754000"/>
    <b v="0"/>
    <b v="1"/>
    <s v="film &amp; video/drama"/>
    <n v="0.56186046511627907"/>
    <n v="107.37777777777778"/>
    <x v="3"/>
    <s v="drama"/>
    <x v="243"/>
    <d v="2018-07-28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3"/>
    <s v="science fiction"/>
    <x v="77"/>
    <d v="2017-01-11T06:00:00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n v="0.56542754275427543"/>
    <n v="55.98841354723708"/>
    <x v="1"/>
    <s v="food trucks"/>
    <x v="244"/>
    <d v="2016-07-06T05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4"/>
    <s v="indie rock"/>
    <x v="245"/>
    <d v="2010-02-25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6"/>
    <s v="translations"/>
    <x v="246"/>
    <d v="2015-11-20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3"/>
    <s v="documentary"/>
    <x v="247"/>
    <d v="2012-05-07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0"/>
    <s v="plays"/>
    <x v="248"/>
    <d v="2013-08-16T05:00:00"/>
  </r>
  <r>
    <n v="917"/>
    <s v="Cooper Inc"/>
    <s v="Polarized discrete product"/>
    <n v="3600"/>
    <n v="2097"/>
    <x v="1"/>
    <n v="27"/>
    <s v="GB"/>
    <s v="GBP"/>
    <n v="1309237200"/>
    <n v="1311310800"/>
    <b v="0"/>
    <b v="1"/>
    <s v="film &amp; video/shorts"/>
    <n v="0.58250000000000002"/>
    <n v="77.666666666666671"/>
    <x v="3"/>
    <s v="shorts"/>
    <x v="249"/>
    <d v="2011-07-22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250"/>
    <d v="2015-01-29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0"/>
    <s v="plays"/>
    <x v="251"/>
    <d v="2017-11-15T06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4"/>
    <s v="indie rock"/>
    <x v="83"/>
    <d v="2016-06-04T05:00:00"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s v="technology/wearables"/>
    <n v="0.58973684210526311"/>
    <n v="26.058139534883722"/>
    <x v="2"/>
    <s v="wearables"/>
    <x v="252"/>
    <d v="2017-03-03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4"/>
    <s v="rock"/>
    <x v="253"/>
    <d v="2019-09-20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0"/>
    <s v="plays"/>
    <x v="254"/>
    <d v="2015-04-21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3"/>
    <s v="television"/>
    <x v="255"/>
    <d v="2014-01-14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3"/>
    <s v="science fiction"/>
    <x v="256"/>
    <d v="2016-01-25T06:00:00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n v="0.60064638783269964"/>
    <n v="81.010256410256417"/>
    <x v="4"/>
    <s v="rock"/>
    <x v="257"/>
    <d v="2015-09-22T05:00:0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n v="0.60334277620396604"/>
    <n v="80.067669172932327"/>
    <x v="4"/>
    <s v="rock"/>
    <x v="258"/>
    <d v="2010-09-09T05:00:00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n v="0.60548713235294116"/>
    <n v="107.99508196721311"/>
    <x v="0"/>
    <s v="plays"/>
    <x v="259"/>
    <d v="2012-10-24T05:00:00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n v="0.60565789473684206"/>
    <n v="33.115107913669064"/>
    <x v="0"/>
    <s v="plays"/>
    <x v="260"/>
    <d v="2014-01-25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0"/>
    <s v="plays"/>
    <x v="261"/>
    <d v="2011-05-1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4"/>
    <s v="indie rock"/>
    <x v="262"/>
    <d v="2012-06-30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263"/>
    <d v="2017-10-22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4"/>
    <s v="rock"/>
    <x v="264"/>
    <d v="2011-03-19T05:00:00"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s v="film &amp; video/animation"/>
    <n v="0.62072823218997364"/>
    <n v="108.01469237832875"/>
    <x v="3"/>
    <s v="animation"/>
    <x v="265"/>
    <d v="2018-12-24T06:00:00"/>
  </r>
  <r>
    <n v="940"/>
    <s v="Wiggins Ltd"/>
    <s v="Upgradable analyzing core"/>
    <n v="9900"/>
    <n v="6161"/>
    <x v="1"/>
    <n v="66"/>
    <s v="CA"/>
    <s v="CAD"/>
    <n v="1354341600"/>
    <n v="1356242400"/>
    <b v="0"/>
    <b v="0"/>
    <s v="technology/web"/>
    <n v="0.62232323232323228"/>
    <n v="93.348484848484844"/>
    <x v="2"/>
    <s v="web"/>
    <x v="266"/>
    <d v="2012-12-23T06:00:00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n v="0.62873684210526315"/>
    <n v="68.65517241379311"/>
    <x v="0"/>
    <s v="plays"/>
    <x v="267"/>
    <d v="2019-05-12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3"/>
    <s v="documentary"/>
    <x v="268"/>
    <d v="2012-08-15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0"/>
    <s v="plays"/>
    <x v="269"/>
    <d v="2014-05-23T05:00:00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n v="0.62957446808510642"/>
    <n v="36.987499999999997"/>
    <x v="3"/>
    <s v="documentary"/>
    <x v="270"/>
    <d v="2014-12-22T06:00:00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n v="0.63056795131845844"/>
    <n v="85.994467496542185"/>
    <x v="1"/>
    <s v="food trucks"/>
    <x v="271"/>
    <d v="2017-07-24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272"/>
    <d v="2016-09-22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3"/>
    <s v="drama"/>
    <x v="273"/>
    <d v="2010-07-07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5"/>
    <s v="photography books"/>
    <x v="274"/>
    <d v="2017-11-04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4"/>
    <s v="indie rock"/>
    <x v="275"/>
    <d v="2011-02-09T06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0"/>
    <s v="plays"/>
    <x v="276"/>
    <d v="2017-11-03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277"/>
    <d v="2017-07-29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278"/>
    <d v="2011-05-14T05:00:00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n v="0.64032258064516134"/>
    <n v="79.400000000000006"/>
    <x v="0"/>
    <s v="plays"/>
    <x v="279"/>
    <d v="2013-09-05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0"/>
    <s v="plays"/>
    <x v="280"/>
    <d v="2014-05-06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4"/>
    <s v="electric music"/>
    <x v="281"/>
    <d v="2014-07-30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6"/>
    <s v="fiction"/>
    <x v="282"/>
    <d v="2014-12-24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3"/>
    <s v="animation"/>
    <x v="283"/>
    <d v="2012-03-03T06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0"/>
    <s v="plays"/>
    <x v="284"/>
    <d v="2016-07-08T05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0"/>
    <s v="plays"/>
    <x v="285"/>
    <d v="2011-01-28T06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3"/>
    <s v="documentary"/>
    <x v="286"/>
    <d v="2015-07-12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0"/>
    <s v="plays"/>
    <x v="287"/>
    <d v="2017-11-18T06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0"/>
    <s v="plays"/>
    <x v="14"/>
    <d v="2010-04-09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0"/>
    <s v="plays"/>
    <x v="288"/>
    <d v="2019-07-22T05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289"/>
    <d v="2011-01-08T06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0"/>
    <s v="plays"/>
    <x v="290"/>
    <d v="2013-08-01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1"/>
    <s v="food trucks"/>
    <x v="291"/>
    <d v="2019-11-20T06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4"/>
    <s v="indie rock"/>
    <x v="292"/>
    <d v="2012-04-02T05:00:00"/>
  </r>
  <r>
    <n v="18"/>
    <s v="Johnson-Gould"/>
    <s v="Exclusive needs-based adapter"/>
    <n v="9100"/>
    <n v="6089"/>
    <x v="2"/>
    <n v="135"/>
    <s v="US"/>
    <s v="USD"/>
    <n v="1536382800"/>
    <n v="1537074000"/>
    <b v="0"/>
    <b v="0"/>
    <s v="theater/plays"/>
    <n v="0.66912087912087914"/>
    <n v="45.103703703703701"/>
    <x v="0"/>
    <s v="plays"/>
    <x v="293"/>
    <d v="2018-09-16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4"/>
    <s v="rock"/>
    <x v="101"/>
    <d v="2014-01-01T06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3"/>
    <s v="science fiction"/>
    <x v="294"/>
    <d v="2017-03-30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0"/>
    <s v="plays"/>
    <x v="295"/>
    <d v="2015-09-16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0"/>
    <s v="plays"/>
    <x v="296"/>
    <d v="2019-11-02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0"/>
    <s v="plays"/>
    <x v="297"/>
    <d v="2015-03-31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4"/>
    <s v="electric music"/>
    <x v="298"/>
    <d v="2018-03-07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0"/>
    <s v="plays"/>
    <x v="299"/>
    <d v="2013-06-0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0"/>
    <s v="plays"/>
    <x v="300"/>
    <d v="2018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4"/>
    <s v="rock"/>
    <x v="170"/>
    <d v="2010-09-22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4"/>
    <s v="rock"/>
    <x v="301"/>
    <d v="2011-01-1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0"/>
    <s v="plays"/>
    <x v="302"/>
    <d v="2019-01-24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1"/>
    <s v="food trucks"/>
    <x v="303"/>
    <d v="2018-04-28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0"/>
    <s v="plays"/>
    <x v="304"/>
    <d v="2018-06-21T05:00:00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0.70094158075601376"/>
    <n v="45.007502206531335"/>
    <x v="3"/>
    <s v="documentary"/>
    <x v="305"/>
    <d v="2016-08-23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3"/>
    <s v="documentary"/>
    <x v="306"/>
    <d v="2013-03-14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0"/>
    <s v="plays"/>
    <x v="12"/>
    <d v="2012-05-15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0"/>
    <s v="plays"/>
    <x v="307"/>
    <d v="2013-03-12T05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1"/>
    <s v="food trucks"/>
    <x v="308"/>
    <d v="2017-03-01T06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3"/>
    <s v="television"/>
    <x v="309"/>
    <d v="2018-05-24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0"/>
    <s v="plays"/>
    <x v="310"/>
    <d v="2014-06-30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1"/>
    <s v="food trucks"/>
    <x v="311"/>
    <d v="2019-07-07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1"/>
    <s v="food trucks"/>
    <x v="82"/>
    <d v="2019-03-12T05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0"/>
    <s v="plays"/>
    <x v="312"/>
    <d v="2013-02-01T06:00:00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n v="0.73939560439560437"/>
    <n v="71.013192612137203"/>
    <x v="4"/>
    <s v="rock"/>
    <x v="313"/>
    <d v="2019-10-29T05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1"/>
    <s v="food trucks"/>
    <x v="314"/>
    <d v="2018-03-11T06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0"/>
    <s v="plays"/>
    <x v="315"/>
    <d v="2011-04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0"/>
    <s v="plays"/>
    <x v="272"/>
    <d v="2016-09-12T05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4"/>
    <s v="indie rock"/>
    <x v="316"/>
    <d v="2010-02-16T06:00:00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n v="0.75292682926829269"/>
    <n v="41.16"/>
    <x v="4"/>
    <s v="indie rock"/>
    <x v="317"/>
    <d v="2011-10-11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0"/>
    <s v="plays"/>
    <x v="318"/>
    <d v="2010-07-08T05:00:00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n v="0.76708333333333334"/>
    <n v="82.432835820895519"/>
    <x v="0"/>
    <s v="plays"/>
    <x v="319"/>
    <d v="2013-07-18T05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4"/>
    <s v="jazz"/>
    <x v="320"/>
    <d v="2014-12-10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321"/>
    <d v="2016-01-11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0"/>
    <s v="plays"/>
    <x v="322"/>
    <d v="2010-10-30T05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0"/>
    <s v="plays"/>
    <x v="323"/>
    <d v="2020-02-10T06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1"/>
    <s v="food trucks"/>
    <x v="324"/>
    <d v="2016-07-27T05:00:00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0.77632653061224488"/>
    <n v="101.44"/>
    <x v="5"/>
    <s v="photography books"/>
    <x v="325"/>
    <d v="2016-01-10T06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0"/>
    <s v="plays"/>
    <x v="326"/>
    <d v="2015-03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327"/>
    <d v="2015-09-29T05:00:00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0.78531302876480547"/>
    <n v="55.985524728588658"/>
    <x v="3"/>
    <s v="television"/>
    <x v="328"/>
    <d v="2017-04-08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0"/>
    <s v="plays"/>
    <x v="329"/>
    <d v="2016-02-25T06:00:00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n v="0.78831325301204824"/>
    <n v="79.792682926829272"/>
    <x v="1"/>
    <s v="food trucks"/>
    <x v="330"/>
    <d v="2011-10-06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0"/>
    <s v="plays"/>
    <x v="14"/>
    <d v="2010-04-25T05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0"/>
    <s v="plays"/>
    <x v="331"/>
    <d v="2016-11-22T06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4"/>
    <s v="rock"/>
    <x v="332"/>
    <d v="2015-10-11T05:00:00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n v="0.79951577402787966"/>
    <n v="84.02004626060139"/>
    <x v="0"/>
    <s v="plays"/>
    <x v="333"/>
    <d v="2017-08-16T05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4"/>
    <s v="indie rock"/>
    <x v="334"/>
    <d v="2014-01-07T06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0"/>
    <s v="plays"/>
    <x v="335"/>
    <d v="2015-08-23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0"/>
    <s v="plays"/>
    <x v="336"/>
    <d v="2014-11-12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5"/>
    <s v="photography books"/>
    <x v="337"/>
    <d v="2017-03-01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0"/>
    <s v="plays"/>
    <x v="338"/>
    <d v="2015-08-30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6"/>
    <s v="radio &amp; podcasts"/>
    <x v="339"/>
    <d v="2015-01-01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340"/>
    <d v="2012-12-20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4"/>
    <s v="indie rock"/>
    <x v="341"/>
    <d v="2016-01-12T06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0"/>
    <s v="plays"/>
    <x v="342"/>
    <d v="2014-05-22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3"/>
    <s v="documentary"/>
    <x v="343"/>
    <d v="2014-08-03T05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3"/>
    <s v="animation"/>
    <x v="152"/>
    <d v="2015-11-11T06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344"/>
    <d v="2012-05-06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6"/>
    <s v="fiction"/>
    <x v="345"/>
    <d v="2016-08-29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0"/>
    <s v="plays"/>
    <x v="346"/>
    <d v="2015-03-23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0"/>
    <s v="plays"/>
    <x v="347"/>
    <d v="2010-05-09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0"/>
    <s v="plays"/>
    <x v="348"/>
    <d v="2018-01-03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349"/>
    <d v="2010-11-27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3"/>
    <s v="drama"/>
    <x v="51"/>
    <d v="2019-06-26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4"/>
    <s v="indie rock"/>
    <x v="350"/>
    <d v="2015-09-04T05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5"/>
    <s v="photography books"/>
    <x v="351"/>
    <d v="2011-03-11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1"/>
    <s v="food trucks"/>
    <x v="352"/>
    <d v="2010-04-28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4"/>
    <s v="indie rock"/>
    <x v="353"/>
    <d v="2010-09-13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3"/>
    <s v="documentary"/>
    <x v="354"/>
    <d v="2011-07-21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355"/>
    <d v="2016-03-16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0"/>
    <s v="plays"/>
    <x v="221"/>
    <d v="2010-06-17T05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0"/>
    <s v="plays"/>
    <x v="356"/>
    <d v="2011-12-27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3"/>
    <s v="documentary"/>
    <x v="357"/>
    <d v="2018-02-0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358"/>
    <d v="2013-09-10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0"/>
    <s v="plays"/>
    <x v="359"/>
    <d v="2016-02-03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6"/>
    <s v="fiction"/>
    <x v="360"/>
    <d v="2017-12-22T06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3"/>
    <s v="drama"/>
    <x v="220"/>
    <d v="2016-03-25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0"/>
    <s v="plays"/>
    <x v="361"/>
    <d v="2015-09-19T05:00:00"/>
  </r>
  <r>
    <n v="788"/>
    <s v="Joyce PLC"/>
    <s v="Synchronized directional capability"/>
    <n v="3600"/>
    <n v="3174"/>
    <x v="1"/>
    <n v="31"/>
    <s v="US"/>
    <s v="USD"/>
    <n v="1350709200"/>
    <n v="1352527200"/>
    <b v="0"/>
    <b v="0"/>
    <s v="film &amp; video/animation"/>
    <n v="0.88166666666666671"/>
    <n v="102.38709677419355"/>
    <x v="3"/>
    <s v="animation"/>
    <x v="259"/>
    <d v="2012-11-10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3"/>
    <s v="shorts"/>
    <x v="362"/>
    <d v="2014-03-09T06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363"/>
    <d v="2013-03-24T05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0"/>
    <s v="plays"/>
    <x v="364"/>
    <d v="2020-01-14T06:00:00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n v="0.88815837937384901"/>
    <n v="92.036259541984734"/>
    <x v="0"/>
    <s v="plays"/>
    <x v="365"/>
    <d v="2010-10-31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3"/>
    <s v="drama"/>
    <x v="366"/>
    <d v="2011-04-2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3"/>
    <s v="drama"/>
    <x v="47"/>
    <d v="2019-10-30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0"/>
    <s v="plays"/>
    <x v="367"/>
    <d v="2018-07-24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3"/>
    <s v="documentary"/>
    <x v="368"/>
    <d v="2011-08-07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369"/>
    <d v="2015-03-06T06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370"/>
    <d v="2018-03-17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0"/>
    <s v="plays"/>
    <x v="371"/>
    <d v="2015-09-18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3"/>
    <s v="documentary"/>
    <x v="372"/>
    <d v="2015-01-22T06:00:0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n v="0.90249999999999997"/>
    <n v="32.968036529680369"/>
    <x v="2"/>
    <s v="web"/>
    <x v="373"/>
    <d v="2017-07-24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4"/>
    <s v="rock"/>
    <x v="374"/>
    <d v="2019-07-27T05:00:00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0.90675916230366493"/>
    <n v="81.006080449017773"/>
    <x v="5"/>
    <s v="photography books"/>
    <x v="375"/>
    <d v="2014-03-10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0"/>
    <s v="plays"/>
    <x v="304"/>
    <d v="2018-07-09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0"/>
    <s v="plays"/>
    <x v="376"/>
    <d v="2012-04-01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6"/>
    <s v="fiction"/>
    <x v="377"/>
    <d v="2010-09-14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378"/>
    <d v="2012-04-12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4"/>
    <s v="rock"/>
    <x v="379"/>
    <d v="2017-04-14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4"/>
    <s v="rock"/>
    <x v="380"/>
    <d v="2016-05-2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4"/>
    <s v="rock"/>
    <x v="381"/>
    <d v="2015-05-19T05:00:00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n v="0.92448275862068963"/>
    <n v="47.035087719298247"/>
    <x v="0"/>
    <s v="plays"/>
    <x v="382"/>
    <d v="2010-08-23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0"/>
    <s v="plays"/>
    <x v="383"/>
    <d v="2011-04-02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4"/>
    <s v="rock"/>
    <x v="384"/>
    <d v="2018-10-17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0"/>
    <s v="plays"/>
    <x v="385"/>
    <d v="2012-10-25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0"/>
    <s v="plays"/>
    <x v="386"/>
    <d v="2016-03-30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3"/>
    <s v="shorts"/>
    <x v="387"/>
    <d v="2015-08-05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3"/>
    <s v="shorts"/>
    <x v="388"/>
    <d v="2011-04-09T05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0"/>
    <s v="plays"/>
    <x v="39"/>
    <d v="2014-01-2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5"/>
    <s v="photography books"/>
    <x v="389"/>
    <d v="2011-12-13T06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0"/>
    <s v="plays"/>
    <x v="390"/>
    <d v="2013-09-20T05:00:00"/>
  </r>
  <r>
    <n v="531"/>
    <s v="Berry-Richardson"/>
    <s v="Automated zero tolerance implementation"/>
    <n v="186700"/>
    <n v="178338"/>
    <x v="1"/>
    <n v="3640"/>
    <s v="CH"/>
    <s v="CHF"/>
    <n v="1384149600"/>
    <n v="1388988000"/>
    <b v="0"/>
    <b v="0"/>
    <s v="games/video games"/>
    <n v="0.95521156936261387"/>
    <n v="48.993956043956047"/>
    <x v="7"/>
    <s v="video games"/>
    <x v="391"/>
    <d v="2014-01-06T06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92"/>
    <d v="2012-10-04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1"/>
    <s v="food trucks"/>
    <x v="393"/>
    <d v="2017-09-30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94"/>
    <d v="2012-04-24T05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4"/>
    <s v="rock"/>
    <x v="395"/>
    <d v="2010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396"/>
    <d v="2019-12-16T06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397"/>
    <d v="2018-07-17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398"/>
    <d v="2015-09-02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4"/>
    <s v="metal"/>
    <x v="399"/>
    <d v="2012-03-15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0"/>
    <s v="plays"/>
    <x v="400"/>
    <d v="2018-12-13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0"/>
    <s v="plays"/>
    <x v="401"/>
    <d v="2016-11-28T06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1"/>
    <s v="food trucks"/>
    <x v="402"/>
    <d v="2012-06-23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6"/>
    <s v="nonfiction"/>
    <x v="403"/>
    <d v="2013-12-15T06:00:00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n v="0.99397727272727276"/>
    <n v="93.053191489361708"/>
    <x v="3"/>
    <s v="documentary"/>
    <x v="404"/>
    <d v="2012-01-25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3"/>
    <s v="animation"/>
    <x v="405"/>
    <d v="2016-03-12T06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4"/>
    <s v="rock"/>
    <x v="406"/>
    <d v="2011-05-30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3"/>
    <s v="drama"/>
    <x v="407"/>
    <d v="2016-03-12T06:00:00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0"/>
    <s v="plays"/>
    <x v="408"/>
    <d v="2019-04-14T05:00:00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0"/>
    <s v="plays"/>
    <x v="409"/>
    <d v="2017-10-09T05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2"/>
    <s v="wearables"/>
    <x v="410"/>
    <d v="2013-07-13T05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0"/>
    <s v="plays"/>
    <x v="411"/>
    <d v="2014-07-18T05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5"/>
    <s v="photography books"/>
    <x v="412"/>
    <d v="2010-03-20T05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2"/>
    <s v="web"/>
    <x v="413"/>
    <d v="2013-11-10T06:00:0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2"/>
    <s v="web"/>
    <x v="414"/>
    <d v="2013-12-12T06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0"/>
    <s v="plays"/>
    <x v="415"/>
    <d v="2016-08-09T05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4"/>
    <s v="jazz"/>
    <x v="416"/>
    <d v="2011-08-19T05:00:00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3"/>
    <s v="documentary"/>
    <x v="417"/>
    <d v="2017-12-03T06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2"/>
    <s v="wearables"/>
    <x v="418"/>
    <d v="2010-08-21T05:00:00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2"/>
    <s v="web"/>
    <x v="5"/>
    <d v="2015-06-18T05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4"/>
    <s v="rock"/>
    <x v="419"/>
    <d v="2015-01-22T06:00:0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6"/>
    <s v="nonfiction"/>
    <x v="420"/>
    <d v="2014-04-23T05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0"/>
    <s v="plays"/>
    <x v="421"/>
    <d v="2011-07-19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4"/>
    <s v="indie rock"/>
    <x v="422"/>
    <d v="2018-02-10T06:00:00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0"/>
    <s v="plays"/>
    <x v="423"/>
    <d v="2017-05-31T05:00:00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0"/>
    <s v="plays"/>
    <x v="424"/>
    <d v="2010-03-04T06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0"/>
    <s v="plays"/>
    <x v="425"/>
    <d v="2010-03-29T05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3"/>
    <s v="drama"/>
    <x v="426"/>
    <d v="2016-08-10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0"/>
    <s v="plays"/>
    <x v="427"/>
    <d v="2019-03-02T06:00:00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3"/>
    <s v="television"/>
    <x v="428"/>
    <d v="2016-12-03T06:00:00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0"/>
    <s v="plays"/>
    <x v="429"/>
    <d v="2019-12-04T06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3"/>
    <s v="animation"/>
    <x v="430"/>
    <d v="2014-01-04T06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0"/>
    <s v="plays"/>
    <x v="431"/>
    <d v="2019-12-29T06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5"/>
    <s v="photography books"/>
    <x v="432"/>
    <d v="2012-04-29T05:00:00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33"/>
    <d v="2017-08-29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2"/>
    <s v="web"/>
    <x v="434"/>
    <d v="2019-01-22T06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6"/>
    <s v="fiction"/>
    <x v="435"/>
    <d v="2018-07-18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342"/>
    <d v="2014-05-04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1"/>
    <s v="food trucks"/>
    <x v="436"/>
    <d v="2017-05-10T05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0"/>
    <s v="plays"/>
    <x v="437"/>
    <d v="2018-08-19T05:00:00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3"/>
    <s v="drama"/>
    <x v="438"/>
    <d v="2014-07-28T05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0"/>
    <s v="plays"/>
    <x v="439"/>
    <d v="2015-03-04T06:00:00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0"/>
    <s v="plays"/>
    <x v="440"/>
    <d v="2016-06-19T05:00:00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2"/>
    <s v="wearables"/>
    <x v="441"/>
    <d v="2014-06-23T05:00:00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0"/>
    <s v="plays"/>
    <x v="442"/>
    <d v="2014-10-15T05:00:00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3"/>
    <s v="documentary"/>
    <x v="443"/>
    <d v="2019-10-21T05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4"/>
    <s v="rock"/>
    <x v="444"/>
    <d v="2014-09-29T05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0"/>
    <s v="plays"/>
    <x v="445"/>
    <d v="2012-06-12T05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4"/>
    <s v="indie rock"/>
    <x v="446"/>
    <d v="2019-02-13T06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6"/>
    <s v="fiction"/>
    <x v="447"/>
    <d v="2019-12-15T06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6"/>
    <s v="translations"/>
    <x v="448"/>
    <d v="2013-06-29T05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3"/>
    <s v="television"/>
    <x v="449"/>
    <d v="2013-03-13T05:00:00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4"/>
    <s v="rock"/>
    <x v="450"/>
    <d v="2019-11-28T06:00:00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4"/>
    <s v="rock"/>
    <x v="451"/>
    <d v="2010-07-31T05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2"/>
    <s v="web"/>
    <x v="452"/>
    <d v="2016-03-17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4"/>
    <s v="indie rock"/>
    <x v="453"/>
    <d v="2019-06-25T05:00:00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0"/>
    <s v="plays"/>
    <x v="454"/>
    <d v="2018-01-28T06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0"/>
    <s v="plays"/>
    <x v="455"/>
    <d v="2014-12-27T06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3"/>
    <s v="documentary"/>
    <x v="456"/>
    <d v="2018-09-22T05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2"/>
    <s v="web"/>
    <x v="457"/>
    <d v="2014-01-07T06:00:00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5"/>
    <s v="photography books"/>
    <x v="458"/>
    <d v="2014-02-01T06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0"/>
    <s v="plays"/>
    <x v="459"/>
    <d v="2010-07-14T05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0"/>
    <s v="plays"/>
    <x v="208"/>
    <d v="2011-10-16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3"/>
    <s v="drama"/>
    <x v="460"/>
    <d v="2018-06-24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6"/>
    <s v="translations"/>
    <x v="461"/>
    <d v="2011-02-21T06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2"/>
    <s v="web"/>
    <x v="462"/>
    <d v="2012-05-09T05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0"/>
    <s v="plays"/>
    <x v="463"/>
    <d v="2019-05-15T05:00:00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3"/>
    <s v="animation"/>
    <x v="117"/>
    <d v="2016-09-25T05:00:00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6"/>
    <s v="radio &amp; podcasts"/>
    <x v="464"/>
    <d v="2012-09-28T05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0"/>
    <s v="plays"/>
    <x v="465"/>
    <d v="2017-03-20T05:00:0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4"/>
    <s v="rock"/>
    <x v="466"/>
    <d v="2011-02-21T06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3"/>
    <s v="science fiction"/>
    <x v="467"/>
    <d v="2019-02-02T06:00:00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2"/>
    <s v="wearables"/>
    <x v="468"/>
    <d v="2017-08-03T05:00:00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2"/>
    <s v="web"/>
    <x v="469"/>
    <d v="2017-09-02T05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0"/>
    <s v="plays"/>
    <x v="470"/>
    <d v="2010-08-04T05:00:00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0"/>
    <s v="plays"/>
    <x v="471"/>
    <d v="2010-11-24T06:00:00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4"/>
    <s v="metal"/>
    <x v="472"/>
    <d v="2016-03-28T05:00:00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4"/>
    <s v="metal"/>
    <x v="473"/>
    <d v="2015-09-30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3"/>
    <s v="animation"/>
    <x v="474"/>
    <d v="2016-07-19T05:00:00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0"/>
    <s v="plays"/>
    <x v="475"/>
    <d v="2019-11-12T06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4"/>
    <s v="rock"/>
    <x v="476"/>
    <d v="2017-08-19T05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477"/>
    <d v="2019-09-18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3"/>
    <s v="animation"/>
    <x v="478"/>
    <d v="2015-09-16T05:00:00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0"/>
    <s v="plays"/>
    <x v="479"/>
    <d v="2016-02-16T06:00:00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2"/>
    <s v="web"/>
    <x v="480"/>
    <d v="2011-12-28T06:00:00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3"/>
    <s v="documentary"/>
    <x v="481"/>
    <d v="2013-09-10T05:00:00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0"/>
    <s v="plays"/>
    <x v="482"/>
    <d v="2010-12-21T06:00:00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0"/>
    <s v="plays"/>
    <x v="483"/>
    <d v="2018-12-18T06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4"/>
    <s v="rock"/>
    <x v="484"/>
    <d v="2018-01-03T06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6"/>
    <s v="nonfiction"/>
    <x v="485"/>
    <d v="2010-07-21T05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2"/>
    <s v="web"/>
    <x v="486"/>
    <d v="2016-09-17T05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0"/>
    <s v="plays"/>
    <x v="487"/>
    <d v="2012-02-19T06:00:00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0"/>
    <s v="plays"/>
    <x v="488"/>
    <d v="2010-05-07T05:00:00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4"/>
    <s v="rock"/>
    <x v="371"/>
    <d v="2015-09-07T05:00:00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4"/>
    <s v="rock"/>
    <x v="489"/>
    <d v="2017-05-20T05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2"/>
    <s v="web"/>
    <x v="490"/>
    <d v="2019-01-14T06:00:00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0"/>
    <s v="plays"/>
    <x v="491"/>
    <d v="2018-04-18T05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3"/>
    <s v="documentary"/>
    <x v="492"/>
    <d v="2015-06-19T05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0"/>
    <s v="plays"/>
    <x v="493"/>
    <d v="2015-06-16T05:00:00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0"/>
    <s v="plays"/>
    <x v="494"/>
    <d v="2017-07-09T05:00:00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0"/>
    <s v="plays"/>
    <x v="495"/>
    <d v="2019-06-25T05:00:00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0"/>
    <s v="plays"/>
    <x v="496"/>
    <d v="2011-12-09T06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4"/>
    <s v="rock"/>
    <x v="497"/>
    <d v="2017-12-25T06:00:00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4"/>
    <s v="indie rock"/>
    <x v="498"/>
    <d v="2011-09-19T05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1"/>
    <s v="food trucks"/>
    <x v="499"/>
    <d v="2014-03-25T05:00:00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2"/>
    <s v="web"/>
    <x v="500"/>
    <d v="2013-11-19T06:00:00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3"/>
    <s v="documentary"/>
    <x v="501"/>
    <d v="2016-07-10T05:00: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6"/>
    <s v="fiction"/>
    <x v="502"/>
    <d v="2012-06-26T05:00:00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2"/>
    <s v="wearables"/>
    <x v="503"/>
    <d v="2012-08-07T05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4"/>
    <s v="indie rock"/>
    <x v="504"/>
    <d v="2012-02-12T06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0"/>
    <s v="plays"/>
    <x v="505"/>
    <d v="2018-02-25T06:00:00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4"/>
    <s v="rock"/>
    <x v="506"/>
    <d v="2018-12-11T06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4"/>
    <s v="rock"/>
    <x v="507"/>
    <d v="2015-11-30T06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0"/>
    <s v="plays"/>
    <x v="508"/>
    <d v="2014-10-24T05:00:00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0"/>
    <s v="plays"/>
    <x v="509"/>
    <d v="2017-01-19T06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2"/>
    <s v="web"/>
    <x v="510"/>
    <d v="2016-07-03T05:00:00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4"/>
    <s v="indie rock"/>
    <x v="31"/>
    <d v="2010-07-18T05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4"/>
    <s v="indie rock"/>
    <x v="511"/>
    <d v="2016-11-23T06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4"/>
    <s v="world music"/>
    <x v="512"/>
    <d v="2012-05-13T05:00:00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5"/>
    <s v="photography books"/>
    <x v="513"/>
    <d v="2010-12-26T06:00:00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0"/>
    <s v="plays"/>
    <x v="514"/>
    <d v="2017-09-20T05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0"/>
    <s v="plays"/>
    <x v="189"/>
    <d v="2016-04-07T05:00:00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5"/>
    <s v="photography books"/>
    <x v="515"/>
    <d v="2014-10-03T05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3"/>
    <s v="documentary"/>
    <x v="516"/>
    <d v="2018-12-03T06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0"/>
    <s v="plays"/>
    <x v="517"/>
    <d v="2018-10-06T05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18"/>
    <d v="2014-07-0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4"/>
    <s v="electric music"/>
    <x v="519"/>
    <d v="2010-11-15T06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3"/>
    <s v="shorts"/>
    <x v="520"/>
    <d v="2012-02-28T06:00:00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6"/>
    <s v="fiction"/>
    <x v="521"/>
    <d v="2019-11-08T06:00:0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3"/>
    <s v="drama"/>
    <x v="269"/>
    <d v="2014-06-28T05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3"/>
    <s v="drama"/>
    <x v="522"/>
    <d v="2014-05-18T05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4"/>
    <s v="rock"/>
    <x v="523"/>
    <d v="2013-12-24T06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3"/>
    <s v="documentary"/>
    <x v="524"/>
    <d v="2012-10-20T05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0"/>
    <s v="plays"/>
    <x v="394"/>
    <d v="2012-04-26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2"/>
    <s v="web"/>
    <x v="525"/>
    <d v="2016-03-06T06:00:00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4"/>
    <s v="indie rock"/>
    <x v="526"/>
    <d v="2017-05-24T05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0"/>
    <s v="plays"/>
    <x v="346"/>
    <d v="2015-03-21T05:00:00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2"/>
    <s v="wearables"/>
    <x v="527"/>
    <d v="2015-01-17T06:00:00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4"/>
    <s v="rock"/>
    <x v="528"/>
    <d v="2016-03-15T05:00:0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0"/>
    <s v="plays"/>
    <x v="529"/>
    <d v="2012-07-20T05:00:00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2"/>
    <s v="web"/>
    <x v="530"/>
    <d v="2013-04-20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2"/>
    <s v="wearables"/>
    <x v="531"/>
    <d v="2018-12-26T06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3"/>
    <s v="drama"/>
    <x v="532"/>
    <d v="2016-08-29T05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3"/>
    <s v="documentary"/>
    <x v="533"/>
    <d v="2019-08-19T05:00:00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0"/>
    <s v="plays"/>
    <x v="534"/>
    <d v="2013-03-19T05:00:00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6"/>
    <s v="nonfiction"/>
    <x v="535"/>
    <d v="2019-04-30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6"/>
    <s v="translations"/>
    <x v="536"/>
    <d v="2010-03-28T05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0"/>
    <s v="plays"/>
    <x v="537"/>
    <d v="2018-07-21T05:00:00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538"/>
    <d v="2015-04-21T05:00:00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4"/>
    <s v="rock"/>
    <x v="539"/>
    <d v="2019-01-07T06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6"/>
    <s v="fiction"/>
    <x v="540"/>
    <d v="2010-09-19T05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0"/>
    <s v="plays"/>
    <x v="403"/>
    <d v="2013-12-20T06:00:00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3"/>
    <s v="drama"/>
    <x v="82"/>
    <d v="2019-03-02T06:00:00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5"/>
    <s v="photography books"/>
    <x v="541"/>
    <d v="2018-07-23T05:00:00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3"/>
    <s v="documentary"/>
    <x v="542"/>
    <d v="2017-03-28T05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4"/>
    <s v="indie rock"/>
    <x v="543"/>
    <d v="2016-12-25T06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4"/>
    <s v="indie rock"/>
    <x v="544"/>
    <d v="2010-10-07T05:00:00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0"/>
    <s v="plays"/>
    <x v="545"/>
    <d v="2020-01-30T06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0"/>
    <s v="plays"/>
    <x v="546"/>
    <d v="2019-10-04T05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4"/>
    <s v="electric music"/>
    <x v="547"/>
    <d v="2018-04-02T05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6"/>
    <s v="fiction"/>
    <x v="548"/>
    <d v="2012-06-09T05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0"/>
    <s v="plays"/>
    <x v="549"/>
    <d v="2013-06-29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3"/>
    <s v="animation"/>
    <x v="550"/>
    <d v="2014-04-08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0"/>
    <s v="plays"/>
    <x v="551"/>
    <d v="2016-01-07T06:00:0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0"/>
    <s v="plays"/>
    <x v="552"/>
    <d v="2011-11-24T06:00:00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3"/>
    <s v="drama"/>
    <x v="553"/>
    <d v="2011-11-11T06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0"/>
    <s v="plays"/>
    <x v="554"/>
    <d v="2017-01-29T06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3"/>
    <s v="television"/>
    <x v="555"/>
    <d v="2017-09-07T05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0"/>
    <s v="plays"/>
    <x v="193"/>
    <d v="2016-02-01T06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4"/>
    <s v="rock"/>
    <x v="556"/>
    <d v="2018-08-19T05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3"/>
    <s v="documentary"/>
    <x v="138"/>
    <d v="2017-12-03T06:00:00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0"/>
    <s v="plays"/>
    <x v="557"/>
    <d v="2011-03-23T05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2"/>
    <s v="wearables"/>
    <x v="558"/>
    <d v="2014-10-20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1"/>
    <s v="food trucks"/>
    <x v="559"/>
    <d v="2018-12-03T06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6"/>
    <s v="translations"/>
    <x v="560"/>
    <d v="2011-02-25T06:00:00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4"/>
    <s v="rock"/>
    <x v="392"/>
    <d v="2012-10-10T05:00:00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3"/>
    <s v="animation"/>
    <x v="561"/>
    <d v="2011-06-28T05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3"/>
    <s v="drama"/>
    <x v="539"/>
    <d v="2019-01-13T06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4"/>
    <s v="indie rock"/>
    <x v="562"/>
    <d v="2013-08-29T05:00:00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0"/>
    <s v="plays"/>
    <x v="563"/>
    <d v="2019-04-21T05:00:00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3"/>
    <s v="animation"/>
    <x v="564"/>
    <d v="2014-04-27T05:00:00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3"/>
    <s v="animation"/>
    <x v="565"/>
    <d v="2011-01-13T06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1"/>
    <s v="food trucks"/>
    <x v="566"/>
    <d v="2014-10-29T05:00:00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0"/>
    <s v="plays"/>
    <x v="132"/>
    <d v="2018-09-23T05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0"/>
    <s v="plays"/>
    <x v="567"/>
    <d v="2015-07-21T05:00:00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4"/>
    <s v="rock"/>
    <x v="568"/>
    <d v="2011-12-28T06:00:00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0"/>
    <s v="plays"/>
    <x v="549"/>
    <d v="2013-06-28T05:00:00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3"/>
    <s v="animation"/>
    <x v="569"/>
    <d v="2019-05-29T05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2"/>
    <s v="web"/>
    <x v="570"/>
    <d v="2015-05-07T05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3"/>
    <s v="television"/>
    <x v="571"/>
    <d v="2017-07-10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6"/>
    <s v="radio &amp; podcasts"/>
    <x v="572"/>
    <d v="2016-09-03T05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4"/>
    <s v="rock"/>
    <x v="573"/>
    <d v="2010-07-14T05:00:00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2"/>
    <s v="wearables"/>
    <x v="574"/>
    <d v="2019-05-13T05:00:00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2"/>
    <s v="wearables"/>
    <x v="21"/>
    <d v="2010-01-30T06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1"/>
    <s v="food trucks"/>
    <x v="575"/>
    <d v="2018-10-15T05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3"/>
    <s v="documentary"/>
    <x v="576"/>
    <d v="2017-06-18T05:00:0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0"/>
    <s v="plays"/>
    <x v="577"/>
    <d v="2013-05-24T05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0"/>
    <s v="plays"/>
    <x v="578"/>
    <d v="2018-09-20T05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0"/>
    <s v="plays"/>
    <x v="222"/>
    <d v="2013-09-22T05:00:00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0"/>
    <s v="plays"/>
    <x v="579"/>
    <d v="2015-07-03T05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0"/>
    <s v="plays"/>
    <x v="580"/>
    <d v="2015-07-31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2"/>
    <s v="web"/>
    <x v="302"/>
    <d v="2019-03-19T05:00:00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0"/>
    <s v="plays"/>
    <x v="581"/>
    <d v="2010-12-08T06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0"/>
    <s v="plays"/>
    <x v="41"/>
    <d v="2018-01-08T06:00:00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3"/>
    <s v="drama"/>
    <x v="582"/>
    <d v="2018-10-13T05:00:00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0"/>
    <s v="plays"/>
    <x v="583"/>
    <d v="2015-05-17T05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0"/>
    <s v="plays"/>
    <x v="584"/>
    <d v="2012-12-20T06:00:00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585"/>
    <d v="2015-05-21T05:00:00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2"/>
    <s v="wearables"/>
    <x v="586"/>
    <d v="2010-06-24T05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4"/>
    <s v="electric music"/>
    <x v="587"/>
    <d v="2014-03-19T05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3"/>
    <s v="science fiction"/>
    <x v="588"/>
    <d v="2018-09-08T05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0"/>
    <s v="plays"/>
    <x v="589"/>
    <d v="2016-05-09T05:00:00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0"/>
    <s v="plays"/>
    <x v="588"/>
    <d v="2018-09-06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0"/>
    <s v="plays"/>
    <x v="590"/>
    <d v="2011-02-12T06:00:00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0"/>
    <s v="plays"/>
    <x v="591"/>
    <d v="2016-07-26T05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0"/>
    <s v="plays"/>
    <x v="91"/>
    <d v="2010-08-12T05:00:00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3"/>
    <s v="documentary"/>
    <x v="337"/>
    <d v="2017-03-09T06:00:00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0"/>
    <s v="plays"/>
    <x v="592"/>
    <d v="2017-10-31T05:00:00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0"/>
    <s v="plays"/>
    <x v="593"/>
    <d v="2012-09-08T05:00:00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4"/>
    <s v="rock"/>
    <x v="594"/>
    <d v="2013-05-29T05:00:00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3"/>
    <s v="television"/>
    <x v="50"/>
    <d v="2011-09-28T05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0"/>
    <s v="plays"/>
    <x v="595"/>
    <d v="2017-09-04T05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0"/>
    <s v="plays"/>
    <x v="596"/>
    <d v="2011-04-03T05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4"/>
    <s v="world music"/>
    <x v="400"/>
    <d v="2018-12-18T06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97"/>
    <d v="2014-09-19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4"/>
    <s v="indie rock"/>
    <x v="598"/>
    <d v="2011-07-26T05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4"/>
    <s v="jazz"/>
    <x v="599"/>
    <d v="2012-12-09T06:00:00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4"/>
    <s v="jazz"/>
    <x v="600"/>
    <d v="2018-08-04T05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4"/>
    <s v="electric music"/>
    <x v="601"/>
    <d v="2018-06-27T05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2"/>
    <s v="web"/>
    <x v="602"/>
    <d v="2018-01-27T06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0"/>
    <s v="plays"/>
    <x v="603"/>
    <d v="2017-05-23T05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0"/>
    <s v="plays"/>
    <x v="604"/>
    <d v="2013-04-03T05:00:00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0"/>
    <s v="plays"/>
    <x v="605"/>
    <d v="2011-11-04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3"/>
    <s v="drama"/>
    <x v="606"/>
    <d v="2015-07-21T05:00:00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3"/>
    <s v="documentary"/>
    <x v="58"/>
    <d v="2012-11-19T06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0"/>
    <s v="plays"/>
    <x v="607"/>
    <d v="2016-02-28T06:00:00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3"/>
    <s v="documentary"/>
    <x v="129"/>
    <d v="2013-02-11T06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3"/>
    <s v="animation"/>
    <x v="608"/>
    <d v="2019-02-27T06:00:00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0"/>
    <s v="plays"/>
    <x v="609"/>
    <d v="2015-07-24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3"/>
    <s v="drama"/>
    <x v="381"/>
    <d v="2015-05-20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0"/>
    <s v="plays"/>
    <x v="610"/>
    <d v="2013-10-23T05:00:00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6"/>
    <s v="nonfiction"/>
    <x v="611"/>
    <d v="2017-02-23T06:00:00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612"/>
    <d v="2015-09-28T05:00:00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3"/>
    <s v="documentary"/>
    <x v="613"/>
    <d v="2017-12-09T06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3"/>
    <s v="drama"/>
    <x v="614"/>
    <d v="2013-02-06T06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0"/>
    <s v="plays"/>
    <x v="615"/>
    <d v="2014-09-24T05:00:00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6"/>
    <s v="radio &amp; podcasts"/>
    <x v="616"/>
    <d v="2014-08-09T05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0"/>
    <s v="plays"/>
    <x v="617"/>
    <d v="2010-08-29T05:00:00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0"/>
    <s v="plays"/>
    <x v="618"/>
    <d v="2018-05-10T05:00:00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5"/>
    <s v="photography books"/>
    <x v="619"/>
    <d v="2013-09-28T05:00:00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4"/>
    <s v="rock"/>
    <x v="357"/>
    <d v="2018-01-17T06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6"/>
    <s v="nonfiction"/>
    <x v="332"/>
    <d v="2015-11-13T06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0"/>
    <s v="plays"/>
    <x v="620"/>
    <d v="2011-08-05T05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6"/>
    <s v="translations"/>
    <x v="621"/>
    <d v="2018-02-05T06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5"/>
    <s v="photography books"/>
    <x v="622"/>
    <d v="2014-01-13T06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4"/>
    <s v="rock"/>
    <x v="623"/>
    <d v="2016-03-18T05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0"/>
    <s v="plays"/>
    <x v="624"/>
    <d v="2012-06-28T05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3"/>
    <s v="television"/>
    <x v="625"/>
    <d v="2013-08-10T05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4"/>
    <s v="indie rock"/>
    <x v="626"/>
    <d v="2013-09-21T05:00:00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4"/>
    <s v="rock"/>
    <x v="627"/>
    <d v="2019-12-04T06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5"/>
    <s v="photography books"/>
    <x v="628"/>
    <d v="2012-10-05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3"/>
    <s v="documentary"/>
    <x v="629"/>
    <d v="2014-05-01T05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0"/>
    <s v="plays"/>
    <x v="630"/>
    <d v="2017-04-23T05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5"/>
    <s v="photography books"/>
    <x v="631"/>
    <d v="2017-03-15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632"/>
    <d v="2019-11-24T06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3"/>
    <d v="2018-04-07T05:00:00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0"/>
    <s v="plays"/>
    <x v="634"/>
    <d v="2018-07-09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3"/>
    <s v="animation"/>
    <x v="574"/>
    <d v="2019-05-31T05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0"/>
    <s v="plays"/>
    <x v="635"/>
    <d v="2017-12-08T06:00:0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636"/>
    <d v="2017-07-19T05:00:00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4"/>
    <s v="indie rock"/>
    <x v="637"/>
    <d v="2010-11-14T06:00:00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0"/>
    <s v="plays"/>
    <x v="638"/>
    <d v="2014-12-24T06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5"/>
    <s v="photography books"/>
    <x v="288"/>
    <d v="2019-07-06T05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2"/>
    <s v="web"/>
    <x v="639"/>
    <d v="2018-06-21T05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0"/>
    <s v="plays"/>
    <x v="640"/>
    <d v="2017-09-18T05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2"/>
    <s v="web"/>
    <x v="641"/>
    <d v="2019-09-11T05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3"/>
    <s v="science fiction"/>
    <x v="642"/>
    <d v="2015-10-05T05:00:00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2"/>
    <s v="wearables"/>
    <x v="643"/>
    <d v="2013-03-29T05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0"/>
    <s v="plays"/>
    <x v="632"/>
    <d v="2019-12-05T06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5"/>
    <s v="photography books"/>
    <x v="644"/>
    <d v="2020-01-22T06:00:00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0"/>
    <s v="plays"/>
    <x v="466"/>
    <d v="2011-02-28T06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0"/>
    <s v="plays"/>
    <x v="645"/>
    <d v="2011-12-05T06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0"/>
    <s v="plays"/>
    <x v="646"/>
    <d v="2010-10-07T05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2"/>
    <s v="wearables"/>
    <x v="60"/>
    <d v="2014-06-16T05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4"/>
    <s v="electric music"/>
    <x v="647"/>
    <d v="2012-06-04T05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4"/>
    <s v="indie rock"/>
    <x v="648"/>
    <d v="2017-05-10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0"/>
    <s v="plays"/>
    <x v="649"/>
    <d v="2010-04-06T05:00:00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4"/>
    <s v="electric music"/>
    <x v="156"/>
    <d v="2015-04-28T05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0"/>
    <s v="plays"/>
    <x v="650"/>
    <d v="2017-04-30T05:00:00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651"/>
    <d v="2015-01-05T06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4"/>
    <s v="rock"/>
    <x v="652"/>
    <d v="2014-03-14T05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2"/>
    <s v="web"/>
    <x v="653"/>
    <d v="2011-10-14T05:00:00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4"/>
    <s v="rock"/>
    <x v="654"/>
    <d v="2012-09-30T05:00:00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3"/>
    <s v="documentary"/>
    <x v="655"/>
    <d v="2014-07-03T05:00:00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656"/>
    <d v="2017-09-13T05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3"/>
    <s v="animation"/>
    <x v="657"/>
    <d v="2011-03-29T05:00:0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3"/>
    <s v="shorts"/>
    <x v="658"/>
    <d v="2011-12-15T06:00:00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659"/>
    <d v="2011-06-07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3"/>
    <s v="documentary"/>
    <x v="660"/>
    <d v="2017-05-11T05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0"/>
    <s v="plays"/>
    <x v="661"/>
    <d v="2017-05-17T05:00:00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0"/>
    <s v="plays"/>
    <x v="662"/>
    <d v="2011-03-23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4"/>
    <s v="rock"/>
    <x v="663"/>
    <d v="2014-07-12T05:00:00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64"/>
    <d v="2014-10-18T05:00:00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4"/>
    <s v="indie rock"/>
    <x v="665"/>
    <d v="2013-02-22T06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0"/>
    <s v="plays"/>
    <x v="666"/>
    <d v="2016-02-20T06:00:00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4"/>
    <s v="rock"/>
    <x v="667"/>
    <d v="2015-12-09T06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0"/>
    <s v="plays"/>
    <x v="668"/>
    <d v="2017-03-19T05:00:0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3"/>
    <s v="documentary"/>
    <x v="669"/>
    <d v="2018-03-02T06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4"/>
    <s v="rock"/>
    <x v="670"/>
    <d v="2014-05-03T05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0"/>
    <s v="plays"/>
    <x v="671"/>
    <d v="2017-10-04T05:00:00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4"/>
    <s v="rock"/>
    <x v="672"/>
    <d v="2017-12-18T06:00:00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1"/>
    <s v="food trucks"/>
    <x v="27"/>
    <d v="2019-02-19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6"/>
    <s v="nonfiction"/>
    <x v="673"/>
    <d v="2018-04-21T05:00:00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0"/>
    <s v="plays"/>
    <x v="674"/>
    <d v="2011-01-15T06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3"/>
    <s v="documentary"/>
    <x v="675"/>
    <d v="2011-12-03T06:00:00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0"/>
    <s v="plays"/>
    <x v="676"/>
    <d v="2015-10-04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2"/>
    <s v="web"/>
    <x v="677"/>
    <d v="2014-06-11T05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4"/>
    <s v="electric music"/>
    <x v="678"/>
    <d v="2019-07-23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0"/>
    <s v="plays"/>
    <x v="679"/>
    <d v="2010-09-13T05:00:00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4"/>
    <s v="jazz"/>
    <x v="680"/>
    <d v="2017-07-18T05:00:00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3"/>
    <s v="shorts"/>
    <x v="681"/>
    <d v="2013-03-23T05:00:00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2"/>
    <s v="web"/>
    <x v="512"/>
    <d v="2012-05-17T05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6"/>
    <s v="translations"/>
    <x v="682"/>
    <d v="2010-07-01T05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0"/>
    <s v="plays"/>
    <x v="403"/>
    <d v="2013-12-26T06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6"/>
    <s v="nonfiction"/>
    <x v="683"/>
    <d v="2016-04-01T05:00:00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0"/>
    <s v="plays"/>
    <x v="684"/>
    <d v="2012-11-09T06:00:00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0"/>
    <s v="plays"/>
    <x v="197"/>
    <d v="2011-02-03T06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2"/>
    <s v="wearables"/>
    <x v="685"/>
    <d v="2015-03-21T05:00:00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2"/>
    <s v="wearables"/>
    <x v="686"/>
    <d v="2014-09-12T05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3"/>
    <s v="animation"/>
    <x v="687"/>
    <d v="2011-01-23T06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6"/>
    <s v="radio &amp; podcasts"/>
    <x v="688"/>
    <d v="2012-08-07T05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1"/>
    <s v="food trucks"/>
    <x v="689"/>
    <d v="2018-01-10T06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0"/>
    <s v="plays"/>
    <x v="690"/>
    <d v="2010-07-15T05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3"/>
    <s v="shorts"/>
    <x v="691"/>
    <d v="2010-06-30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692"/>
    <d v="2012-09-06T05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3"/>
    <s v="documentary"/>
    <x v="693"/>
    <d v="2011-07-23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0"/>
    <s v="plays"/>
    <x v="694"/>
    <d v="2013-04-21T05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6"/>
    <s v="translations"/>
    <x v="695"/>
    <d v="2011-09-13T05:00:00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6"/>
    <s v="translations"/>
    <x v="696"/>
    <d v="2019-04-14T05:00:00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4"/>
    <s v="indie rock"/>
    <x v="697"/>
    <d v="2016-06-23T05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3"/>
    <s v="documentary"/>
    <x v="698"/>
    <d v="2011-09-12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0"/>
    <s v="plays"/>
    <x v="699"/>
    <d v="2014-06-14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2"/>
    <s v="wearables"/>
    <x v="700"/>
    <d v="2019-03-01T06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2"/>
    <s v="web"/>
    <x v="359"/>
    <d v="2016-03-12T06:00:00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0"/>
    <s v="plays"/>
    <x v="701"/>
    <d v="2010-04-17T05:00:00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3"/>
    <s v="television"/>
    <x v="702"/>
    <d v="2019-02-21T06:00:00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5"/>
    <s v="photography books"/>
    <x v="703"/>
    <d v="2017-12-08T06:00:0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0"/>
    <s v="plays"/>
    <x v="704"/>
    <d v="2017-09-12T05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5"/>
    <s v="photography books"/>
    <x v="705"/>
    <d v="2010-06-07T05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3"/>
    <s v="documentary"/>
    <x v="706"/>
    <d v="2012-01-16T06:00:00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707"/>
    <d v="2010-06-24T05:00:0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4"/>
    <s v="rock"/>
    <x v="708"/>
    <d v="2014-05-03T05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1"/>
    <s v="food trucks"/>
    <x v="709"/>
    <d v="2014-09-22T05:00:00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6"/>
    <s v="translations"/>
    <x v="710"/>
    <d v="2015-05-08T05:00:00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6"/>
    <s v="nonfiction"/>
    <x v="711"/>
    <d v="2010-10-12T05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0"/>
    <s v="plays"/>
    <x v="712"/>
    <d v="2019-11-28T06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5"/>
    <s v="photography books"/>
    <x v="713"/>
    <d v="2018-05-27T05:00:00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3"/>
    <s v="drama"/>
    <x v="714"/>
    <d v="2010-10-01T05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3"/>
    <s v="drama"/>
    <x v="715"/>
    <d v="2011-05-15T05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5"/>
    <s v="photography books"/>
    <x v="716"/>
    <d v="2016-07-12T05:00:00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0"/>
    <s v="plays"/>
    <x v="717"/>
    <d v="2016-12-28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4"/>
    <s v="rock"/>
    <x v="718"/>
    <d v="2018-01-22T06:00:00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2"/>
    <s v="web"/>
    <x v="719"/>
    <d v="2014-09-08T05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0"/>
    <s v="plays"/>
    <x v="720"/>
    <d v="2016-03-23T05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0"/>
    <s v="plays"/>
    <x v="721"/>
    <d v="2014-04-21T05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0"/>
    <s v="plays"/>
    <x v="722"/>
    <d v="2016-04-14T05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0"/>
    <s v="plays"/>
    <x v="287"/>
    <d v="2017-11-19T06:00:00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3"/>
    <s v="television"/>
    <x v="723"/>
    <d v="2013-03-14T05:00:00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6"/>
    <s v="translations"/>
    <x v="724"/>
    <d v="2015-01-09T06:00:0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0"/>
    <s v="plays"/>
    <x v="725"/>
    <d v="2017-06-27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4"/>
    <s v="rock"/>
    <x v="726"/>
    <d v="2016-01-21T06:00:00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3"/>
    <s v="documentary"/>
    <x v="727"/>
    <d v="2010-11-05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5"/>
    <s v="photography books"/>
    <x v="728"/>
    <d v="2015-01-31T06:00:00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2"/>
    <s v="wearables"/>
    <x v="729"/>
    <d v="2018-05-21T05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4"/>
    <s v="jazz"/>
    <x v="730"/>
    <d v="2019-03-10T06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2"/>
    <s v="wearables"/>
    <x v="731"/>
    <d v="2013-06-06T05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2"/>
    <s v="wearables"/>
    <x v="102"/>
    <d v="2016-12-19T06:00:00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0"/>
    <s v="plays"/>
    <x v="732"/>
    <d v="2016-04-29T05:00:00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5"/>
    <s v="photography books"/>
    <x v="733"/>
    <d v="2015-08-03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3"/>
    <s v="documentary"/>
    <x v="734"/>
    <d v="2017-03-13T05:00:0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0"/>
    <s v="plays"/>
    <x v="735"/>
    <d v="2019-05-04T05:00:00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3"/>
    <s v="documentary"/>
    <x v="59"/>
    <d v="2019-03-17T05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1"/>
    <s v="food trucks"/>
    <x v="736"/>
    <d v="2013-12-05T06:00:00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3"/>
    <s v="drama"/>
    <x v="737"/>
    <d v="2017-07-07T05:00:00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3"/>
    <s v="animation"/>
    <x v="738"/>
    <d v="2011-09-03T05:00:00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6"/>
    <s v="translations"/>
    <x v="673"/>
    <d v="2018-04-17T05:00:00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2"/>
    <s v="web"/>
    <x v="739"/>
    <d v="2019-04-18T05:00:00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0"/>
    <s v="plays"/>
    <x v="740"/>
    <d v="2019-08-04T05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1"/>
    <s v="food trucks"/>
    <x v="741"/>
    <d v="2013-07-27T05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4"/>
    <s v="rock"/>
    <x v="250"/>
    <d v="2014-12-26T06:00:00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2"/>
    <s v="wearables"/>
    <x v="742"/>
    <d v="2010-03-27T05:00:00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743"/>
    <d v="2016-02-02T06:00:00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0"/>
    <s v="plays"/>
    <x v="744"/>
    <d v="2013-11-01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0"/>
    <s v="plays"/>
    <x v="745"/>
    <d v="2019-03-30T05:00:0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4"/>
    <s v="world music"/>
    <x v="746"/>
    <d v="2011-09-03T05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6"/>
    <s v="translations"/>
    <x v="747"/>
    <d v="2012-05-08T05:00:00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4"/>
    <s v="indie rock"/>
    <x v="173"/>
    <d v="2011-05-01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6"/>
    <s v="translations"/>
    <x v="748"/>
    <d v="2015-11-25T06:00:00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0"/>
    <s v="plays"/>
    <x v="749"/>
    <d v="2017-11-17T06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1"/>
    <s v="food trucks"/>
    <x v="647"/>
    <d v="2012-05-02T05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0"/>
    <s v="plays"/>
    <x v="750"/>
    <d v="2017-02-09T06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647"/>
    <d v="2012-05-13T05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0"/>
    <s v="plays"/>
    <x v="751"/>
    <d v="2011-02-03T06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3"/>
    <s v="documentary"/>
    <x v="142"/>
    <d v="2012-03-08T06:00:00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5"/>
    <s v="photography books"/>
    <x v="752"/>
    <d v="2010-10-23T05:00:00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2"/>
    <s v="web"/>
    <x v="753"/>
    <d v="2013-08-09T05:00:00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2"/>
    <s v="web"/>
    <x v="754"/>
    <d v="2012-12-21T06:00:0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0"/>
    <s v="plays"/>
    <x v="755"/>
    <d v="2015-08-15T05:00:00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3"/>
    <s v="shorts"/>
    <x v="756"/>
    <d v="2018-08-29T05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2"/>
    <s v="wearables"/>
    <x v="757"/>
    <d v="2013-06-07T05:00:00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3"/>
    <s v="documentary"/>
    <x v="758"/>
    <d v="2019-04-08T05:00:00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3"/>
    <s v="animation"/>
    <x v="759"/>
    <d v="2012-08-28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1"/>
    <s v="food trucks"/>
    <x v="674"/>
    <d v="2011-01-16T06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3"/>
    <s v="drama"/>
    <x v="760"/>
    <d v="2010-06-21T05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0"/>
    <s v="plays"/>
    <x v="761"/>
    <d v="2014-03-06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5"/>
    <s v="photography books"/>
    <x v="762"/>
    <d v="2010-05-31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3"/>
    <s v="shorts"/>
    <x v="763"/>
    <d v="2016-08-24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4"/>
    <s v="rock"/>
    <x v="764"/>
    <d v="2014-03-17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0"/>
    <s v="plays"/>
    <x v="765"/>
    <d v="2010-05-11T05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5"/>
    <s v="photography books"/>
    <x v="766"/>
    <d v="2016-04-06T05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3"/>
    <s v="science fiction"/>
    <x v="767"/>
    <d v="2016-11-13T06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0"/>
    <s v="plays"/>
    <x v="768"/>
    <d v="2015-05-16T05:00:00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0"/>
    <s v="plays"/>
    <x v="769"/>
    <d v="2019-10-20T05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1"/>
    <s v="food trucks"/>
    <x v="770"/>
    <d v="2012-05-11T05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4"/>
    <s v="rock"/>
    <x v="597"/>
    <d v="2014-10-05T05:00:00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0"/>
    <s v="plays"/>
    <x v="771"/>
    <d v="2013-03-18T05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0"/>
    <s v="plays"/>
    <x v="772"/>
    <d v="2018-09-18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0"/>
    <s v="plays"/>
    <x v="773"/>
    <d v="2017-07-05T05:00:00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0"/>
    <s v="plays"/>
    <x v="546"/>
    <d v="2019-09-13T05:00:00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4"/>
    <s v="rock"/>
    <x v="774"/>
    <d v="2014-07-12T05:00:00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4"/>
    <s v="electric music"/>
    <x v="437"/>
    <d v="2018-08-05T05:00:00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0"/>
    <s v="plays"/>
    <x v="775"/>
    <d v="2013-02-28T06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3"/>
    <s v="television"/>
    <x v="776"/>
    <d v="2014-12-17T06:00:00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5"/>
    <s v="photography books"/>
    <x v="777"/>
    <d v="2010-05-15T05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2"/>
    <s v="web"/>
    <x v="464"/>
    <d v="2012-10-16T05:00:00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5"/>
    <s v="photography books"/>
    <x v="778"/>
    <d v="2019-07-05T05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6"/>
    <s v="nonfiction"/>
    <x v="779"/>
    <d v="2019-06-01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1"/>
    <s v="food trucks"/>
    <x v="780"/>
    <d v="2019-12-17T06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0"/>
    <s v="plays"/>
    <x v="781"/>
    <d v="2011-10-19T05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0"/>
    <s v="plays"/>
    <x v="782"/>
    <d v="2015-01-25T06:00:00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5"/>
    <s v="photography books"/>
    <x v="783"/>
    <d v="2010-01-09T06:00:00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4"/>
    <s v="rock"/>
    <x v="197"/>
    <d v="2011-03-06T06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4"/>
    <s v="indie rock"/>
    <x v="577"/>
    <d v="2013-05-19T05:00:00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1"/>
    <s v="food trucks"/>
    <x v="784"/>
    <d v="2017-09-19T05:00:00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0"/>
    <s v="plays"/>
    <x v="664"/>
    <d v="2014-11-11T06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4"/>
    <s v="rock"/>
    <x v="21"/>
    <d v="2010-03-06T06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3"/>
    <s v="television"/>
    <x v="785"/>
    <d v="2015-07-10T05:00:00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0"/>
    <s v="plays"/>
    <x v="786"/>
    <d v="2015-07-07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3"/>
    <s v="shorts"/>
    <x v="468"/>
    <d v="2017-08-06T05:00:00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4"/>
    <s v="rock"/>
    <x v="787"/>
    <d v="2012-02-29T06:00:00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3"/>
    <s v="science fiction"/>
    <x v="566"/>
    <d v="2014-11-08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3"/>
    <s v="drama"/>
    <x v="788"/>
    <d v="2011-05-16T05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4"/>
    <s v="jazz"/>
    <x v="789"/>
    <d v="2013-10-25T05:00:00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0"/>
    <s v="plays"/>
    <x v="790"/>
    <d v="2019-07-06T05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2"/>
    <s v="wearables"/>
    <x v="791"/>
    <d v="2015-05-29T05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0"/>
    <s v="plays"/>
    <x v="792"/>
    <d v="2014-06-14T05:00:00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0"/>
    <s v="plays"/>
    <x v="793"/>
    <d v="2013-06-20T05:00:00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0"/>
    <s v="plays"/>
    <x v="794"/>
    <d v="2010-12-10T06:00:00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0"/>
    <s v="plays"/>
    <x v="43"/>
    <d v="2010-08-07T05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0"/>
    <s v="plays"/>
    <x v="795"/>
    <d v="2012-12-30T06:00:00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796"/>
    <d v="2019-12-06T06:00:00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0"/>
    <s v="plays"/>
    <x v="797"/>
    <d v="2018-01-08T06:00:00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4"/>
    <s v="indie rock"/>
    <x v="798"/>
    <d v="2017-02-24T06:00:00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3"/>
    <s v="shorts"/>
    <x v="799"/>
    <d v="2012-07-15T05:00:00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4"/>
    <s v="rock"/>
    <x v="300"/>
    <d v="2018-09-17T05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0"/>
    <s v="plays"/>
    <x v="800"/>
    <d v="2019-04-22T05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3"/>
    <s v="drama"/>
    <x v="801"/>
    <d v="2018-05-21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3"/>
    <s v="television"/>
    <x v="802"/>
    <d v="2019-01-26T06:00:00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0"/>
    <s v="plays"/>
    <x v="803"/>
    <d v="2018-10-29T05:00:00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1"/>
    <s v="food trucks"/>
    <x v="804"/>
    <d v="2011-12-20T06:00:00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1"/>
    <s v="food trucks"/>
    <x v="805"/>
    <d v="2011-07-13T05:00:00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0"/>
    <s v="plays"/>
    <x v="806"/>
    <d v="2018-03-07T06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2"/>
    <s v="wearables"/>
    <x v="807"/>
    <d v="2011-12-08T06:00:00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2"/>
    <s v="web"/>
    <x v="808"/>
    <d v="2011-10-19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0"/>
    <s v="plays"/>
    <x v="809"/>
    <d v="2011-01-10T06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4"/>
    <s v="indie rock"/>
    <x v="329"/>
    <d v="2016-03-08T06:00:00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3"/>
    <s v="documentary"/>
    <x v="810"/>
    <d v="2013-08-08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4"/>
    <s v="rock"/>
    <x v="811"/>
    <d v="2014-08-20T05:00: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0"/>
    <s v="plays"/>
    <x v="812"/>
    <d v="2014-04-28T05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0"/>
    <s v="plays"/>
    <x v="367"/>
    <d v="2018-07-01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0"/>
    <s v="plays"/>
    <x v="813"/>
    <d v="2018-06-10T05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0"/>
    <s v="plays"/>
    <x v="814"/>
    <d v="2019-11-11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6"/>
    <s v="translations"/>
    <x v="32"/>
    <d v="2019-04-21T05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0"/>
    <s v="plays"/>
    <x v="815"/>
    <d v="2018-01-26T06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4"/>
    <s v="metal"/>
    <x v="371"/>
    <d v="2015-08-29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2"/>
    <s v="web"/>
    <x v="816"/>
    <d v="2018-08-26T05:00:00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0"/>
    <s v="plays"/>
    <x v="817"/>
    <d v="2014-04-08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0"/>
    <s v="plays"/>
    <x v="818"/>
    <d v="2010-12-24T06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1"/>
    <s v="food trucks"/>
    <x v="819"/>
    <d v="2017-07-31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0"/>
    <s v="plays"/>
    <x v="820"/>
    <d v="2013-08-07T05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4"/>
    <s v="metal"/>
    <x v="616"/>
    <d v="2014-08-06T05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688"/>
    <d v="2012-08-25T05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6"/>
    <s v="nonfiction"/>
    <x v="821"/>
    <d v="2010-07-19T05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6"/>
    <s v="nonfiction"/>
    <x v="822"/>
    <d v="2017-03-03T06:00:00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3"/>
    <s v="documentary"/>
    <x v="823"/>
    <d v="2016-09-17T05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2"/>
    <s v="wearables"/>
    <x v="824"/>
    <d v="2012-03-23T05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2"/>
    <s v="wearables"/>
    <x v="825"/>
    <d v="2018-06-18T05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4"/>
    <s v="rock"/>
    <x v="826"/>
    <d v="2014-11-02T05:00:00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0"/>
    <s v="plays"/>
    <x v="827"/>
    <d v="2014-09-04T05:00:00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0"/>
    <s v="plays"/>
    <x v="828"/>
    <d v="2013-03-06T06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2"/>
    <s v="web"/>
    <x v="829"/>
    <d v="2015-11-30T06:00:00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3"/>
    <s v="animation"/>
    <x v="830"/>
    <d v="2017-11-27T06:00:00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0"/>
    <s v="plays"/>
    <x v="831"/>
    <d v="2011-01-04T06:00:0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3"/>
    <s v="documentary"/>
    <x v="512"/>
    <d v="2012-05-13T05:00:00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5"/>
    <s v="photography books"/>
    <x v="832"/>
    <d v="2012-12-27T06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0"/>
    <s v="plays"/>
    <x v="375"/>
    <d v="2014-02-12T06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0"/>
    <s v="plays"/>
    <x v="833"/>
    <d v="2016-09-18T05:00:00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0"/>
    <s v="plays"/>
    <x v="744"/>
    <d v="2013-10-30T05:00:00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555"/>
    <d v="2017-09-28T05:00:00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6"/>
    <s v="nonfiction"/>
    <x v="834"/>
    <d v="2014-02-13T06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4"/>
    <s v="indie rock"/>
    <x v="835"/>
    <d v="2011-06-25T05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4"/>
    <s v="rock"/>
    <x v="836"/>
    <d v="2017-07-27T05:00:00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6"/>
    <s v="fiction"/>
    <x v="837"/>
    <d v="2019-03-18T05:00:00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4"/>
    <s v="jazz"/>
    <x v="428"/>
    <d v="2016-11-30T06:00:00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6"/>
    <s v="fiction"/>
    <x v="838"/>
    <d v="2014-01-13T06:00:00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3"/>
    <s v="animation"/>
    <x v="606"/>
    <d v="2015-08-06T05:00:0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2"/>
    <s v="web"/>
    <x v="839"/>
    <d v="2014-08-12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1"/>
    <s v="food trucks"/>
    <x v="840"/>
    <d v="2010-07-10T05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3"/>
    <s v="shorts"/>
    <x v="841"/>
    <d v="2010-03-09T06:00:00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0"/>
    <s v="plays"/>
    <x v="842"/>
    <d v="2016-10-18T05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0"/>
    <s v="plays"/>
    <x v="843"/>
    <d v="2017-06-01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0"/>
    <s v="plays"/>
    <x v="56"/>
    <d v="2018-08-12T05:00:00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3"/>
    <s v="animation"/>
    <x v="844"/>
    <d v="2018-05-10T05:00:00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0"/>
    <s v="plays"/>
    <x v="845"/>
    <d v="2019-07-01T05:00:00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2"/>
    <s v="web"/>
    <x v="493"/>
    <d v="2015-06-06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5"/>
    <s v="photography books"/>
    <x v="846"/>
    <d v="2019-07-12T05:00:00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2"/>
    <s v="wearables"/>
    <x v="847"/>
    <d v="2019-04-10T05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4"/>
    <s v="rock"/>
    <x v="848"/>
    <d v="2011-05-21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4"/>
    <s v="jazz"/>
    <x v="633"/>
    <d v="2018-04-03T05:00:00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0"/>
    <s v="plays"/>
    <x v="849"/>
    <d v="2017-08-25T05:00:00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0"/>
    <s v="plays"/>
    <x v="850"/>
    <d v="2017-01-25T06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3"/>
    <s v="animation"/>
    <x v="104"/>
    <d v="2010-07-13T05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0"/>
    <s v="plays"/>
    <x v="851"/>
    <d v="2015-01-26T06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1"/>
    <s v="food trucks"/>
    <x v="852"/>
    <d v="2011-07-17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3"/>
    <s v="animation"/>
    <x v="853"/>
    <d v="2011-08-18T05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0"/>
    <s v="plays"/>
    <x v="854"/>
    <d v="2017-06-17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3"/>
    <s v="animation"/>
    <x v="855"/>
    <d v="2011-12-28T06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3"/>
    <s v="drama"/>
    <x v="856"/>
    <d v="2012-09-18T05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4"/>
    <s v="rock"/>
    <x v="437"/>
    <d v="2018-08-11T05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4"/>
    <s v="jazz"/>
    <x v="596"/>
    <d v="2011-05-20T05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223"/>
    <d v="2016-12-04T06:00:00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2"/>
    <s v="wearables"/>
    <x v="857"/>
    <d v="2015-10-06T05:00:00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1"/>
    <s v="food trucks"/>
    <x v="786"/>
    <d v="2015-08-18T05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0"/>
    <s v="plays"/>
    <x v="672"/>
    <d v="2017-12-10T06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0"/>
    <s v="plays"/>
    <x v="858"/>
    <d v="2017-03-15T05:00:00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6"/>
    <s v="fiction"/>
    <x v="859"/>
    <d v="2017-01-06T06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4"/>
    <s v="rock"/>
    <x v="860"/>
    <d v="2010-12-06T06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730"/>
    <d v="2019-03-23T05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3"/>
    <s v="drama"/>
    <x v="728"/>
    <d v="2015-02-06T06:00:0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4"/>
    <s v="electric music"/>
    <x v="861"/>
    <d v="2015-02-28T06:00:00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4"/>
    <s v="rock"/>
    <x v="862"/>
    <d v="2010-08-25T05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1"/>
    <s v="food trucks"/>
    <x v="863"/>
    <d v="2019-10-23T05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690"/>
    <d v="2010-07-24T05:00:00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4"/>
    <s v="rock"/>
    <x v="811"/>
    <d v="2014-08-21T05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4"/>
    <s v="jazz"/>
    <x v="864"/>
    <d v="2019-04-21T05:00:00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0"/>
    <s v="plays"/>
    <x v="865"/>
    <d v="2010-07-21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0"/>
    <s v="plays"/>
    <x v="866"/>
    <d v="2019-02-03T06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4"/>
    <s v="rock"/>
    <x v="867"/>
    <d v="2016-12-27T06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0"/>
    <s v="plays"/>
    <x v="868"/>
    <d v="2012-11-27T06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4"/>
    <s v="electric music"/>
    <x v="869"/>
    <d v="2010-03-02T06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0"/>
    <s v="plays"/>
    <x v="705"/>
    <d v="2010-05-24T05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3"/>
    <s v="drama"/>
    <x v="870"/>
    <d v="2012-03-29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6"/>
    <s v="nonfiction"/>
    <x v="448"/>
    <d v="2013-06-29T05:00:00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0"/>
    <s v="plays"/>
    <x v="871"/>
    <d v="2018-11-07T06:00:0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3"/>
    <s v="documentary"/>
    <x v="872"/>
    <d v="2015-03-15T05:00:00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2"/>
    <s v="web"/>
    <x v="873"/>
    <d v="2015-03-07T06:00:00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874"/>
    <d v="2019-01-24T06:00:00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0"/>
    <s v="plays"/>
    <x v="875"/>
    <d v="2019-10-27T05:00:00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3"/>
    <s v="documentary"/>
    <x v="419"/>
    <d v="2015-01-28T06:00:00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4"/>
    <s v="indie rock"/>
    <x v="876"/>
    <d v="2018-04-04T05:00:00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0"/>
    <s v="plays"/>
    <x v="877"/>
    <d v="2015-08-06T05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0"/>
    <s v="plays"/>
    <x v="716"/>
    <d v="2016-08-18T05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2"/>
    <s v="web"/>
    <x v="878"/>
    <d v="2016-04-10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0FA7F-8A14-4AC7-885A-999BE9A4FEC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1"/>
        <item x="2"/>
        <item x="6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3"/>
        <item x="1"/>
        <item x="7"/>
        <item x="8"/>
        <item x="4"/>
        <item x="5"/>
        <item x="6"/>
        <item x="2"/>
        <item x="0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4FE68-ED8E-4455-97C8-7F9061D2250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1"/>
        <item x="2"/>
        <item x="6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3"/>
        <item x="1"/>
        <item x="7"/>
        <item x="8"/>
        <item x="4"/>
        <item x="5"/>
        <item x="6"/>
        <item x="2"/>
        <item x="0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1"/>
        <item x="10"/>
        <item x="9"/>
        <item x="8"/>
        <item x="20"/>
        <item x="7"/>
        <item x="6"/>
        <item x="0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083F2-B2D1-4EF2-8D3B-59C7697AD0E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3"/>
        <item x="1"/>
        <item x="7"/>
        <item x="8"/>
        <item x="4"/>
        <item x="5"/>
        <item x="6"/>
        <item x="2"/>
        <item x="0"/>
        <item t="default"/>
      </items>
    </pivotField>
    <pivotField showAll="0"/>
    <pivotField numFmtId="14" showAll="0">
      <items count="880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8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7"/>
        <item x="553"/>
        <item x="175"/>
        <item x="79"/>
        <item x="658"/>
        <item x="645"/>
        <item x="855"/>
        <item x="6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8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0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5"/>
        <item x="16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7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3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4"/>
        <item x="791"/>
        <item x="493"/>
        <item x="609"/>
        <item x="219"/>
        <item x="110"/>
        <item x="5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1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3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9"/>
        <item x="871"/>
        <item x="240"/>
        <item x="559"/>
        <item x="516"/>
        <item x="483"/>
        <item x="265"/>
        <item x="506"/>
        <item x="539"/>
        <item x="400"/>
        <item x="4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2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t="default"/>
      </items>
    </pivotField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F8" sqref="F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5.5" bestFit="1" customWidth="1"/>
    <col min="11" max="11" width="14.5" customWidth="1"/>
    <col min="14" max="14" width="28" bestFit="1" customWidth="1"/>
    <col min="15" max="15" width="18.5" bestFit="1" customWidth="1"/>
    <col min="16" max="16" width="20.5" bestFit="1" customWidth="1"/>
    <col min="17" max="17" width="18.8984375" bestFit="1" customWidth="1"/>
    <col min="18" max="18" width="17.3984375" bestFit="1" customWidth="1"/>
    <col min="19" max="19" width="27.69921875" bestFit="1" customWidth="1"/>
    <col min="20" max="20" width="26.3984375" bestFit="1" customWidth="1"/>
  </cols>
  <sheetData>
    <row r="1" spans="1:20" s="1" customFormat="1" ht="16.8" thickTop="1" thickBo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6" t="s">
        <v>2030</v>
      </c>
      <c r="Q1" s="6" t="s">
        <v>2031</v>
      </c>
      <c r="R1" s="6" t="s">
        <v>2032</v>
      </c>
      <c r="S1" s="6" t="s">
        <v>2071</v>
      </c>
      <c r="T1" s="6" t="s">
        <v>2072</v>
      </c>
    </row>
    <row r="2" spans="1:20" ht="16.2" thickTop="1" x14ac:dyDescent="0.3">
      <c r="A2">
        <v>500</v>
      </c>
      <c r="B2" t="s">
        <v>1048</v>
      </c>
      <c r="C2" s="3" t="s">
        <v>1049</v>
      </c>
      <c r="D2">
        <v>100</v>
      </c>
      <c r="E2">
        <v>0</v>
      </c>
      <c r="F2" t="s">
        <v>14</v>
      </c>
      <c r="G2">
        <v>0</v>
      </c>
      <c r="H2" t="s">
        <v>21</v>
      </c>
      <c r="I2" t="s">
        <v>22</v>
      </c>
      <c r="J2">
        <v>1367384400</v>
      </c>
      <c r="K2">
        <v>1369803600</v>
      </c>
      <c r="L2" t="b">
        <v>0</v>
      </c>
      <c r="M2" t="b">
        <v>1</v>
      </c>
      <c r="N2" t="s">
        <v>33</v>
      </c>
      <c r="O2" s="4">
        <f>E2/D2</f>
        <v>0</v>
      </c>
      <c r="P2" s="5" t="str">
        <f>IFERROR(E2/G2,"No Backers")</f>
        <v>No Backers</v>
      </c>
      <c r="Q2" s="7" t="str">
        <f>LEFT(N2,FIND("/",N2)-1)</f>
        <v>theater</v>
      </c>
      <c r="R2" s="7" t="str">
        <f>RIGHT(N2,LEN(N2)-FIND("/",N2))</f>
        <v>plays</v>
      </c>
      <c r="S2" s="11">
        <f>(((J2/60)/60)/24)+DATE(1970,1,1)</f>
        <v>41395.208333333336</v>
      </c>
      <c r="T2" s="11">
        <f>(((K2/60)/60)/24)+DATE(1970,1,1)</f>
        <v>41423.208333333336</v>
      </c>
    </row>
    <row r="3" spans="1:20" x14ac:dyDescent="0.3">
      <c r="A3">
        <v>0</v>
      </c>
      <c r="B3" t="s">
        <v>12</v>
      </c>
      <c r="C3" s="3" t="s">
        <v>13</v>
      </c>
      <c r="D3">
        <v>100</v>
      </c>
      <c r="E3">
        <v>0</v>
      </c>
      <c r="F3" t="s">
        <v>14</v>
      </c>
      <c r="G3">
        <v>0</v>
      </c>
      <c r="H3" t="s">
        <v>15</v>
      </c>
      <c r="I3" t="s">
        <v>16</v>
      </c>
      <c r="J3">
        <v>1448690400</v>
      </c>
      <c r="K3">
        <v>1450159200</v>
      </c>
      <c r="L3" t="b">
        <v>0</v>
      </c>
      <c r="M3" t="b">
        <v>0</v>
      </c>
      <c r="N3" t="s">
        <v>17</v>
      </c>
      <c r="O3" s="4">
        <f>E3/D3</f>
        <v>0</v>
      </c>
      <c r="P3" s="5" t="str">
        <f>IFERROR(E3/G3,"No Backers")</f>
        <v>No Backers</v>
      </c>
      <c r="Q3" s="7" t="str">
        <f>LEFT(N3,FIND("/",N3)-1)</f>
        <v>food</v>
      </c>
      <c r="R3" s="7" t="str">
        <f>RIGHT(N3,LEN(N3)-FIND("/",N3))</f>
        <v>food trucks</v>
      </c>
      <c r="S3" s="11">
        <f t="shared" ref="S3:S66" si="0">(((J3/60)/60)/24)+DATE(1970,1,1)</f>
        <v>42336.25</v>
      </c>
      <c r="T3" s="11">
        <f t="shared" ref="T3:T66" si="1">(((K3/60)/60)/24)+DATE(1970,1,1)</f>
        <v>42353.25</v>
      </c>
    </row>
    <row r="4" spans="1:20" x14ac:dyDescent="0.3">
      <c r="A4">
        <v>921</v>
      </c>
      <c r="B4" t="s">
        <v>1874</v>
      </c>
      <c r="C4" s="3" t="s">
        <v>1875</v>
      </c>
      <c r="D4">
        <v>160400</v>
      </c>
      <c r="E4">
        <v>1210</v>
      </c>
      <c r="F4" t="s">
        <v>14</v>
      </c>
      <c r="G4">
        <v>38</v>
      </c>
      <c r="H4" t="s">
        <v>21</v>
      </c>
      <c r="I4" t="s">
        <v>22</v>
      </c>
      <c r="J4">
        <v>1329026400</v>
      </c>
      <c r="K4">
        <v>1330236000</v>
      </c>
      <c r="L4" t="b">
        <v>0</v>
      </c>
      <c r="M4" t="b">
        <v>0</v>
      </c>
      <c r="N4" t="s">
        <v>28</v>
      </c>
      <c r="O4" s="4">
        <f>E4/D4</f>
        <v>7.5436408977556111E-3</v>
      </c>
      <c r="P4" s="5">
        <f>IFERROR(E4/G4,"No Backers")</f>
        <v>31.842105263157894</v>
      </c>
      <c r="Q4" s="7" t="str">
        <f>LEFT(N4,FIND("/",N4)-1)</f>
        <v>technology</v>
      </c>
      <c r="R4" s="7" t="str">
        <f>RIGHT(N4,LEN(N4)-FIND("/",N4))</f>
        <v>web</v>
      </c>
      <c r="S4" s="11">
        <f t="shared" si="0"/>
        <v>40951.25</v>
      </c>
      <c r="T4" s="11">
        <f t="shared" si="1"/>
        <v>40965.25</v>
      </c>
    </row>
    <row r="5" spans="1:20" x14ac:dyDescent="0.3">
      <c r="A5">
        <v>496</v>
      </c>
      <c r="B5" t="s">
        <v>1040</v>
      </c>
      <c r="C5" s="3" t="s">
        <v>1041</v>
      </c>
      <c r="D5">
        <v>183800</v>
      </c>
      <c r="E5">
        <v>1667</v>
      </c>
      <c r="F5" t="s">
        <v>14</v>
      </c>
      <c r="G5">
        <v>54</v>
      </c>
      <c r="H5" t="s">
        <v>21</v>
      </c>
      <c r="I5" t="s">
        <v>22</v>
      </c>
      <c r="J5">
        <v>1495342800</v>
      </c>
      <c r="K5">
        <v>1496811600</v>
      </c>
      <c r="L5" t="b">
        <v>0</v>
      </c>
      <c r="M5" t="b">
        <v>0</v>
      </c>
      <c r="N5" t="s">
        <v>71</v>
      </c>
      <c r="O5" s="4">
        <f>E5/D5</f>
        <v>9.0696409140369975E-3</v>
      </c>
      <c r="P5" s="5">
        <f>IFERROR(E5/G5,"No Backers")</f>
        <v>30.87037037037037</v>
      </c>
      <c r="Q5" s="7" t="str">
        <f>LEFT(N5,FIND("/",N5)-1)</f>
        <v>film &amp; video</v>
      </c>
      <c r="R5" s="7" t="str">
        <f>RIGHT(N5,LEN(N5)-FIND("/",N5))</f>
        <v>animation</v>
      </c>
      <c r="S5" s="11">
        <f t="shared" si="0"/>
        <v>42876.208333333328</v>
      </c>
      <c r="T5" s="11">
        <f t="shared" si="1"/>
        <v>42893.208333333328</v>
      </c>
    </row>
    <row r="6" spans="1:20" x14ac:dyDescent="0.3">
      <c r="A6">
        <v>150</v>
      </c>
      <c r="B6" t="s">
        <v>352</v>
      </c>
      <c r="C6" s="3" t="s">
        <v>353</v>
      </c>
      <c r="D6">
        <v>100</v>
      </c>
      <c r="E6">
        <v>1</v>
      </c>
      <c r="F6" t="s">
        <v>14</v>
      </c>
      <c r="G6">
        <v>1</v>
      </c>
      <c r="H6" t="s">
        <v>21</v>
      </c>
      <c r="I6" t="s">
        <v>22</v>
      </c>
      <c r="J6">
        <v>1544940000</v>
      </c>
      <c r="K6">
        <v>1545026400</v>
      </c>
      <c r="L6" t="b">
        <v>0</v>
      </c>
      <c r="M6" t="b">
        <v>0</v>
      </c>
      <c r="N6" t="s">
        <v>23</v>
      </c>
      <c r="O6" s="4">
        <f>E6/D6</f>
        <v>0.01</v>
      </c>
      <c r="P6" s="5">
        <f>IFERROR(E6/G6,"No Backers")</f>
        <v>1</v>
      </c>
      <c r="Q6" s="7" t="str">
        <f>LEFT(N6,FIND("/",N6)-1)</f>
        <v>music</v>
      </c>
      <c r="R6" s="7" t="str">
        <f>RIGHT(N6,LEN(N6)-FIND("/",N6))</f>
        <v>rock</v>
      </c>
      <c r="S6" s="11">
        <f t="shared" si="0"/>
        <v>43450.25</v>
      </c>
      <c r="T6" s="11">
        <f t="shared" si="1"/>
        <v>43451.25</v>
      </c>
    </row>
    <row r="7" spans="1:20" x14ac:dyDescent="0.3">
      <c r="A7">
        <v>800</v>
      </c>
      <c r="B7" t="s">
        <v>1635</v>
      </c>
      <c r="C7" s="3" t="s">
        <v>1636</v>
      </c>
      <c r="D7">
        <v>100</v>
      </c>
      <c r="E7">
        <v>1</v>
      </c>
      <c r="F7" t="s">
        <v>14</v>
      </c>
      <c r="G7">
        <v>1</v>
      </c>
      <c r="H7" t="s">
        <v>98</v>
      </c>
      <c r="I7" t="s">
        <v>99</v>
      </c>
      <c r="J7">
        <v>1434085200</v>
      </c>
      <c r="K7">
        <v>1434430800</v>
      </c>
      <c r="L7" t="b">
        <v>0</v>
      </c>
      <c r="M7" t="b">
        <v>0</v>
      </c>
      <c r="N7" t="s">
        <v>23</v>
      </c>
      <c r="O7" s="4">
        <f>E7/D7</f>
        <v>0.01</v>
      </c>
      <c r="P7" s="5">
        <f>IFERROR(E7/G7,"No Backers")</f>
        <v>1</v>
      </c>
      <c r="Q7" s="7" t="str">
        <f>LEFT(N7,FIND("/",N7)-1)</f>
        <v>music</v>
      </c>
      <c r="R7" s="7" t="str">
        <f>RIGHT(N7,LEN(N7)-FIND("/",N7))</f>
        <v>rock</v>
      </c>
      <c r="S7" s="11">
        <f t="shared" si="0"/>
        <v>42167.208333333328</v>
      </c>
      <c r="T7" s="11">
        <f t="shared" si="1"/>
        <v>42171.208333333328</v>
      </c>
    </row>
    <row r="8" spans="1:20" ht="31.2" x14ac:dyDescent="0.3">
      <c r="A8">
        <v>850</v>
      </c>
      <c r="B8" t="s">
        <v>1733</v>
      </c>
      <c r="C8" s="3" t="s">
        <v>1734</v>
      </c>
      <c r="D8">
        <v>100</v>
      </c>
      <c r="E8">
        <v>1</v>
      </c>
      <c r="F8" t="s">
        <v>14</v>
      </c>
      <c r="G8">
        <v>1</v>
      </c>
      <c r="H8" t="s">
        <v>21</v>
      </c>
      <c r="I8" t="s">
        <v>22</v>
      </c>
      <c r="J8">
        <v>1321682400</v>
      </c>
      <c r="K8">
        <v>1322978400</v>
      </c>
      <c r="L8" t="b">
        <v>1</v>
      </c>
      <c r="M8" t="b">
        <v>0</v>
      </c>
      <c r="N8" t="s">
        <v>23</v>
      </c>
      <c r="O8" s="4">
        <f>E8/D8</f>
        <v>0.01</v>
      </c>
      <c r="P8" s="5">
        <f>IFERROR(E8/G8,"No Backers")</f>
        <v>1</v>
      </c>
      <c r="Q8" s="7" t="str">
        <f>LEFT(N8,FIND("/",N8)-1)</f>
        <v>music</v>
      </c>
      <c r="R8" s="7" t="str">
        <f>RIGHT(N8,LEN(N8)-FIND("/",N8))</f>
        <v>rock</v>
      </c>
      <c r="S8" s="11">
        <f t="shared" si="0"/>
        <v>40866.25</v>
      </c>
      <c r="T8" s="11">
        <f t="shared" si="1"/>
        <v>40881.25</v>
      </c>
    </row>
    <row r="9" spans="1:20" x14ac:dyDescent="0.3">
      <c r="A9">
        <v>100</v>
      </c>
      <c r="B9" t="s">
        <v>249</v>
      </c>
      <c r="C9" s="3" t="s">
        <v>250</v>
      </c>
      <c r="D9">
        <v>100</v>
      </c>
      <c r="E9">
        <v>1</v>
      </c>
      <c r="F9" t="s">
        <v>14</v>
      </c>
      <c r="G9">
        <v>1</v>
      </c>
      <c r="H9" t="s">
        <v>21</v>
      </c>
      <c r="I9" t="s">
        <v>22</v>
      </c>
      <c r="J9">
        <v>1319000400</v>
      </c>
      <c r="K9">
        <v>1320555600</v>
      </c>
      <c r="L9" t="b">
        <v>0</v>
      </c>
      <c r="M9" t="b">
        <v>0</v>
      </c>
      <c r="N9" t="s">
        <v>33</v>
      </c>
      <c r="O9" s="4">
        <f>E9/D9</f>
        <v>0.01</v>
      </c>
      <c r="P9" s="5">
        <f>IFERROR(E9/G9,"No Backers")</f>
        <v>1</v>
      </c>
      <c r="Q9" s="7" t="str">
        <f>LEFT(N9,FIND("/",N9)-1)</f>
        <v>theater</v>
      </c>
      <c r="R9" s="7" t="str">
        <f>RIGHT(N9,LEN(N9)-FIND("/",N9))</f>
        <v>plays</v>
      </c>
      <c r="S9" s="11">
        <f t="shared" si="0"/>
        <v>40835.208333333336</v>
      </c>
      <c r="T9" s="11">
        <f t="shared" si="1"/>
        <v>40853.208333333336</v>
      </c>
    </row>
    <row r="10" spans="1:20" ht="31.2" x14ac:dyDescent="0.3">
      <c r="A10">
        <v>750</v>
      </c>
      <c r="B10" t="s">
        <v>1536</v>
      </c>
      <c r="C10" s="3" t="s">
        <v>1537</v>
      </c>
      <c r="D10">
        <v>100</v>
      </c>
      <c r="E10">
        <v>1</v>
      </c>
      <c r="F10" t="s">
        <v>14</v>
      </c>
      <c r="G10">
        <v>1</v>
      </c>
      <c r="H10" t="s">
        <v>40</v>
      </c>
      <c r="I10" t="s">
        <v>41</v>
      </c>
      <c r="J10">
        <v>1277960400</v>
      </c>
      <c r="K10">
        <v>1280120400</v>
      </c>
      <c r="L10" t="b">
        <v>0</v>
      </c>
      <c r="M10" t="b">
        <v>0</v>
      </c>
      <c r="N10" t="s">
        <v>50</v>
      </c>
      <c r="O10" s="4">
        <f>E10/D10</f>
        <v>0.01</v>
      </c>
      <c r="P10" s="5">
        <f>IFERROR(E10/G10,"No Backers")</f>
        <v>1</v>
      </c>
      <c r="Q10" s="7" t="str">
        <f>LEFT(N10,FIND("/",N10)-1)</f>
        <v>music</v>
      </c>
      <c r="R10" s="7" t="str">
        <f>RIGHT(N10,LEN(N10)-FIND("/",N10))</f>
        <v>electric music</v>
      </c>
      <c r="S10" s="11">
        <f t="shared" si="0"/>
        <v>40360.208333333336</v>
      </c>
      <c r="T10" s="11">
        <f t="shared" si="1"/>
        <v>40385.208333333336</v>
      </c>
    </row>
    <row r="11" spans="1:20" ht="31.2" x14ac:dyDescent="0.3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22</v>
      </c>
      <c r="H11" t="s">
        <v>21</v>
      </c>
      <c r="I11" t="s">
        <v>22</v>
      </c>
      <c r="J11">
        <v>1514959200</v>
      </c>
      <c r="K11">
        <v>1520056800</v>
      </c>
      <c r="L11" t="b">
        <v>0</v>
      </c>
      <c r="M11" t="b">
        <v>0</v>
      </c>
      <c r="N11" t="s">
        <v>33</v>
      </c>
      <c r="O11" s="4">
        <f>E11/D11</f>
        <v>1.1710526315789473E-2</v>
      </c>
      <c r="P11" s="5">
        <f>IFERROR(E11/G11,"No Backers")</f>
        <v>64.727272727272734</v>
      </c>
      <c r="Q11" s="7" t="str">
        <f>LEFT(N11,FIND("/",N11)-1)</f>
        <v>theater</v>
      </c>
      <c r="R11" s="7" t="str">
        <f>RIGHT(N11,LEN(N11)-FIND("/",N11))</f>
        <v>plays</v>
      </c>
      <c r="S11" s="11">
        <f t="shared" si="0"/>
        <v>43103.25</v>
      </c>
      <c r="T11" s="11">
        <f t="shared" si="1"/>
        <v>43162.25</v>
      </c>
    </row>
    <row r="12" spans="1:20" ht="31.2" x14ac:dyDescent="0.3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61</v>
      </c>
      <c r="H12" t="s">
        <v>21</v>
      </c>
      <c r="I12" t="s">
        <v>22</v>
      </c>
      <c r="J12">
        <v>1449468000</v>
      </c>
      <c r="K12">
        <v>1452146400</v>
      </c>
      <c r="L12" t="b">
        <v>0</v>
      </c>
      <c r="M12" t="b">
        <v>0</v>
      </c>
      <c r="N12" t="s">
        <v>122</v>
      </c>
      <c r="O12" s="4">
        <f>E12/D12</f>
        <v>1.2706571242680547E-2</v>
      </c>
      <c r="P12" s="5">
        <f>IFERROR(E12/G12,"No Backers")</f>
        <v>32.016393442622949</v>
      </c>
      <c r="Q12" s="7" t="str">
        <f>LEFT(N12,FIND("/",N12)-1)</f>
        <v>photography</v>
      </c>
      <c r="R12" s="7" t="str">
        <f>RIGHT(N12,LEN(N12)-FIND("/",N12))</f>
        <v>photography books</v>
      </c>
      <c r="S12" s="11">
        <f t="shared" si="0"/>
        <v>42345.25</v>
      </c>
      <c r="T12" s="11">
        <f t="shared" si="1"/>
        <v>42376.25</v>
      </c>
    </row>
    <row r="13" spans="1:20" x14ac:dyDescent="0.3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21</v>
      </c>
      <c r="H13" t="s">
        <v>21</v>
      </c>
      <c r="I13" t="s">
        <v>22</v>
      </c>
      <c r="J13">
        <v>1563771600</v>
      </c>
      <c r="K13">
        <v>1564030800</v>
      </c>
      <c r="L13" t="b">
        <v>1</v>
      </c>
      <c r="M13" t="b">
        <v>0</v>
      </c>
      <c r="N13" t="s">
        <v>33</v>
      </c>
      <c r="O13" s="4">
        <f>E13/D13</f>
        <v>1.6375968992248063E-2</v>
      </c>
      <c r="P13" s="5">
        <f>IFERROR(E13/G13,"No Backers")</f>
        <v>80.476190476190482</v>
      </c>
      <c r="Q13" s="7" t="str">
        <f>LEFT(N13,FIND("/",N13)-1)</f>
        <v>theater</v>
      </c>
      <c r="R13" s="7" t="str">
        <f>RIGHT(N13,LEN(N13)-FIND("/",N13))</f>
        <v>plays</v>
      </c>
      <c r="S13" s="11">
        <f t="shared" si="0"/>
        <v>43668.208333333328</v>
      </c>
      <c r="T13" s="11">
        <f t="shared" si="1"/>
        <v>43671.208333333328</v>
      </c>
    </row>
    <row r="14" spans="1:20" ht="31.2" x14ac:dyDescent="0.3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14</v>
      </c>
      <c r="H14" t="s">
        <v>21</v>
      </c>
      <c r="I14" t="s">
        <v>22</v>
      </c>
      <c r="J14">
        <v>1336194000</v>
      </c>
      <c r="K14">
        <v>1337490000</v>
      </c>
      <c r="L14" t="b">
        <v>0</v>
      </c>
      <c r="M14" t="b">
        <v>1</v>
      </c>
      <c r="N14" t="s">
        <v>68</v>
      </c>
      <c r="O14" s="4">
        <f>E14/D14</f>
        <v>1.729268292682927E-2</v>
      </c>
      <c r="P14" s="5">
        <f>IFERROR(E14/G14,"No Backers")</f>
        <v>50.642857142857146</v>
      </c>
      <c r="Q14" s="7" t="str">
        <f>LEFT(N14,FIND("/",N14)-1)</f>
        <v>publishing</v>
      </c>
      <c r="R14" s="7" t="str">
        <f>RIGHT(N14,LEN(N14)-FIND("/",N14))</f>
        <v>nonfiction</v>
      </c>
      <c r="S14" s="11">
        <f t="shared" si="0"/>
        <v>41034.208333333336</v>
      </c>
      <c r="T14" s="11">
        <f t="shared" si="1"/>
        <v>41049.208333333336</v>
      </c>
    </row>
    <row r="15" spans="1:20" x14ac:dyDescent="0.3">
      <c r="A15">
        <v>900</v>
      </c>
      <c r="B15" t="s">
        <v>1832</v>
      </c>
      <c r="C15" s="3" t="s">
        <v>1833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1411102800</v>
      </c>
      <c r="K15">
        <v>1411189200</v>
      </c>
      <c r="L15" t="b">
        <v>0</v>
      </c>
      <c r="M15" t="b">
        <v>1</v>
      </c>
      <c r="N15" t="s">
        <v>28</v>
      </c>
      <c r="O15" s="4">
        <f>E15/D15</f>
        <v>0.02</v>
      </c>
      <c r="P15" s="5">
        <f>IFERROR(E15/G15,"No Backers")</f>
        <v>2</v>
      </c>
      <c r="Q15" s="7" t="str">
        <f>LEFT(N15,FIND("/",N15)-1)</f>
        <v>technology</v>
      </c>
      <c r="R15" s="7" t="str">
        <f>RIGHT(N15,LEN(N15)-FIND("/",N15))</f>
        <v>web</v>
      </c>
      <c r="S15" s="11">
        <f t="shared" si="0"/>
        <v>41901.208333333336</v>
      </c>
      <c r="T15" s="11">
        <f t="shared" si="1"/>
        <v>41902.208333333336</v>
      </c>
    </row>
    <row r="16" spans="1:20" x14ac:dyDescent="0.3">
      <c r="A16">
        <v>200</v>
      </c>
      <c r="B16" t="s">
        <v>452</v>
      </c>
      <c r="C16" s="3" t="s">
        <v>453</v>
      </c>
      <c r="D16">
        <v>100</v>
      </c>
      <c r="E16">
        <v>2</v>
      </c>
      <c r="F16" t="s">
        <v>14</v>
      </c>
      <c r="G16">
        <v>1</v>
      </c>
      <c r="H16" t="s">
        <v>15</v>
      </c>
      <c r="I16" t="s">
        <v>16</v>
      </c>
      <c r="J16">
        <v>1269493200</v>
      </c>
      <c r="K16">
        <v>1270443600</v>
      </c>
      <c r="L16" t="b">
        <v>0</v>
      </c>
      <c r="M16" t="b">
        <v>0</v>
      </c>
      <c r="N16" t="s">
        <v>33</v>
      </c>
      <c r="O16" s="4">
        <f>E16/D16</f>
        <v>0.02</v>
      </c>
      <c r="P16" s="5">
        <f>IFERROR(E16/G16,"No Backers")</f>
        <v>2</v>
      </c>
      <c r="Q16" s="7" t="str">
        <f>LEFT(N16,FIND("/",N16)-1)</f>
        <v>theater</v>
      </c>
      <c r="R16" s="7" t="str">
        <f>RIGHT(N16,LEN(N16)-FIND("/",N16))</f>
        <v>plays</v>
      </c>
      <c r="S16" s="11">
        <f t="shared" si="0"/>
        <v>40262.208333333336</v>
      </c>
      <c r="T16" s="11">
        <f t="shared" si="1"/>
        <v>40273.208333333336</v>
      </c>
    </row>
    <row r="17" spans="1:20" ht="31.2" x14ac:dyDescent="0.3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t="s">
        <v>21</v>
      </c>
      <c r="I17" t="s">
        <v>22</v>
      </c>
      <c r="J17">
        <v>1376629200</v>
      </c>
      <c r="K17">
        <v>1378530000</v>
      </c>
      <c r="L17" t="b">
        <v>0</v>
      </c>
      <c r="M17" t="b">
        <v>1</v>
      </c>
      <c r="N17" t="s">
        <v>122</v>
      </c>
      <c r="O17" s="4">
        <f>E17/D17</f>
        <v>0.02</v>
      </c>
      <c r="P17" s="5">
        <f>IFERROR(E17/G17,"No Backers")</f>
        <v>2</v>
      </c>
      <c r="Q17" s="7" t="str">
        <f>LEFT(N17,FIND("/",N17)-1)</f>
        <v>photography</v>
      </c>
      <c r="R17" s="7" t="str">
        <f>RIGHT(N17,LEN(N17)-FIND("/",N17))</f>
        <v>photography books</v>
      </c>
      <c r="S17" s="11">
        <f t="shared" si="0"/>
        <v>41502.208333333336</v>
      </c>
      <c r="T17" s="11">
        <f t="shared" si="1"/>
        <v>41524.208333333336</v>
      </c>
    </row>
    <row r="18" spans="1:20" ht="31.2" x14ac:dyDescent="0.3">
      <c r="A18">
        <v>50</v>
      </c>
      <c r="B18" t="s">
        <v>146</v>
      </c>
      <c r="C18" s="3" t="s">
        <v>147</v>
      </c>
      <c r="D18">
        <v>100</v>
      </c>
      <c r="E18">
        <v>2</v>
      </c>
      <c r="F18" t="s">
        <v>14</v>
      </c>
      <c r="G18">
        <v>1</v>
      </c>
      <c r="H18" t="s">
        <v>107</v>
      </c>
      <c r="I18" t="s">
        <v>108</v>
      </c>
      <c r="J18">
        <v>1375333200</v>
      </c>
      <c r="K18">
        <v>1377752400</v>
      </c>
      <c r="L18" t="b">
        <v>0</v>
      </c>
      <c r="M18" t="b">
        <v>0</v>
      </c>
      <c r="N18" t="s">
        <v>148</v>
      </c>
      <c r="O18" s="4">
        <f>E18/D18</f>
        <v>0.02</v>
      </c>
      <c r="P18" s="5">
        <f>IFERROR(E18/G18,"No Backers")</f>
        <v>2</v>
      </c>
      <c r="Q18" s="7" t="str">
        <f>LEFT(N18,FIND("/",N18)-1)</f>
        <v>music</v>
      </c>
      <c r="R18" s="7" t="str">
        <f>RIGHT(N18,LEN(N18)-FIND("/",N18))</f>
        <v>metal</v>
      </c>
      <c r="S18" s="11">
        <f t="shared" si="0"/>
        <v>41487.208333333336</v>
      </c>
      <c r="T18" s="11">
        <f t="shared" si="1"/>
        <v>41515.208333333336</v>
      </c>
    </row>
    <row r="19" spans="1:20" x14ac:dyDescent="0.3">
      <c r="A19">
        <v>650</v>
      </c>
      <c r="B19" t="s">
        <v>1342</v>
      </c>
      <c r="C19" s="3" t="s">
        <v>1343</v>
      </c>
      <c r="D19">
        <v>100</v>
      </c>
      <c r="E19">
        <v>2</v>
      </c>
      <c r="F19" t="s">
        <v>14</v>
      </c>
      <c r="G19">
        <v>1</v>
      </c>
      <c r="H19" t="s">
        <v>21</v>
      </c>
      <c r="I19" t="s">
        <v>22</v>
      </c>
      <c r="J19">
        <v>1404795600</v>
      </c>
      <c r="K19">
        <v>1407128400</v>
      </c>
      <c r="L19" t="b">
        <v>0</v>
      </c>
      <c r="M19" t="b">
        <v>0</v>
      </c>
      <c r="N19" t="s">
        <v>159</v>
      </c>
      <c r="O19" s="4">
        <f>E19/D19</f>
        <v>0.02</v>
      </c>
      <c r="P19" s="5">
        <f>IFERROR(E19/G19,"No Backers")</f>
        <v>2</v>
      </c>
      <c r="Q19" s="7" t="str">
        <f>LEFT(N19,FIND("/",N19)-1)</f>
        <v>music</v>
      </c>
      <c r="R19" s="7" t="str">
        <f>RIGHT(N19,LEN(N19)-FIND("/",N19))</f>
        <v>jazz</v>
      </c>
      <c r="S19" s="11">
        <f t="shared" si="0"/>
        <v>41828.208333333336</v>
      </c>
      <c r="T19" s="11">
        <f t="shared" si="1"/>
        <v>41855.208333333336</v>
      </c>
    </row>
    <row r="20" spans="1:20" ht="31.2" x14ac:dyDescent="0.3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15</v>
      </c>
      <c r="H20" t="s">
        <v>21</v>
      </c>
      <c r="I20" t="s">
        <v>22</v>
      </c>
      <c r="J20">
        <v>1416117600</v>
      </c>
      <c r="K20">
        <v>1418018400</v>
      </c>
      <c r="L20" t="b">
        <v>0</v>
      </c>
      <c r="M20" t="b">
        <v>1</v>
      </c>
      <c r="N20" t="s">
        <v>33</v>
      </c>
      <c r="O20" s="4">
        <f>E20/D20</f>
        <v>2.0843373493975904E-2</v>
      </c>
      <c r="P20" s="5">
        <f>IFERROR(E20/G20,"No Backers")</f>
        <v>103.8</v>
      </c>
      <c r="Q20" s="7" t="str">
        <f>LEFT(N20,FIND("/",N20)-1)</f>
        <v>theater</v>
      </c>
      <c r="R20" s="7" t="str">
        <f>RIGHT(N20,LEN(N20)-FIND("/",N20))</f>
        <v>plays</v>
      </c>
      <c r="S20" s="11">
        <f t="shared" si="0"/>
        <v>41959.25</v>
      </c>
      <c r="T20" s="11">
        <f t="shared" si="1"/>
        <v>41981.25</v>
      </c>
    </row>
    <row r="21" spans="1:20" x14ac:dyDescent="0.3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49</v>
      </c>
      <c r="H21" t="s">
        <v>40</v>
      </c>
      <c r="I21" t="s">
        <v>41</v>
      </c>
      <c r="J21">
        <v>1453442400</v>
      </c>
      <c r="K21">
        <v>1456034400</v>
      </c>
      <c r="L21" t="b">
        <v>0</v>
      </c>
      <c r="M21" t="b">
        <v>0</v>
      </c>
      <c r="N21" t="s">
        <v>60</v>
      </c>
      <c r="O21" s="4">
        <f>E21/D21</f>
        <v>2.5064935064935064E-2</v>
      </c>
      <c r="P21" s="5">
        <f>IFERROR(E21/G21,"No Backers")</f>
        <v>39.387755102040813</v>
      </c>
      <c r="Q21" s="7" t="str">
        <f>LEFT(N21,FIND("/",N21)-1)</f>
        <v>music</v>
      </c>
      <c r="R21" s="7" t="str">
        <f>RIGHT(N21,LEN(N21)-FIND("/",N21))</f>
        <v>indie rock</v>
      </c>
      <c r="S21" s="11">
        <f t="shared" si="0"/>
        <v>42391.25</v>
      </c>
      <c r="T21" s="11">
        <f t="shared" si="1"/>
        <v>42421.25</v>
      </c>
    </row>
    <row r="22" spans="1:20" x14ac:dyDescent="0.3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67</v>
      </c>
      <c r="H22" t="s">
        <v>21</v>
      </c>
      <c r="I22" t="s">
        <v>22</v>
      </c>
      <c r="J22">
        <v>1501736400</v>
      </c>
      <c r="K22">
        <v>1502341200</v>
      </c>
      <c r="L22" t="b">
        <v>0</v>
      </c>
      <c r="M22" t="b">
        <v>0</v>
      </c>
      <c r="N22" t="s">
        <v>60</v>
      </c>
      <c r="O22" s="4">
        <f>E22/D22</f>
        <v>2.9388623072833599E-2</v>
      </c>
      <c r="P22" s="5">
        <f>IFERROR(E22/G22,"No Backers")</f>
        <v>82.507462686567166</v>
      </c>
      <c r="Q22" s="7" t="str">
        <f>LEFT(N22,FIND("/",N22)-1)</f>
        <v>music</v>
      </c>
      <c r="R22" s="7" t="str">
        <f>RIGHT(N22,LEN(N22)-FIND("/",N22))</f>
        <v>indie rock</v>
      </c>
      <c r="S22" s="11">
        <f t="shared" si="0"/>
        <v>42950.208333333328</v>
      </c>
      <c r="T22" s="11">
        <f t="shared" si="1"/>
        <v>42957.208333333328</v>
      </c>
    </row>
    <row r="23" spans="1:20" ht="31.2" x14ac:dyDescent="0.3">
      <c r="A23">
        <v>700</v>
      </c>
      <c r="B23" t="s">
        <v>1438</v>
      </c>
      <c r="C23" s="3" t="s">
        <v>1439</v>
      </c>
      <c r="D23">
        <v>100</v>
      </c>
      <c r="E23">
        <v>3</v>
      </c>
      <c r="F23" t="s">
        <v>14</v>
      </c>
      <c r="G23">
        <v>1</v>
      </c>
      <c r="H23" t="s">
        <v>21</v>
      </c>
      <c r="I23" t="s">
        <v>22</v>
      </c>
      <c r="J23">
        <v>1264399200</v>
      </c>
      <c r="K23">
        <v>1265695200</v>
      </c>
      <c r="L23" t="b">
        <v>0</v>
      </c>
      <c r="M23" t="b">
        <v>0</v>
      </c>
      <c r="N23" t="s">
        <v>65</v>
      </c>
      <c r="O23" s="4">
        <f>E23/D23</f>
        <v>0.03</v>
      </c>
      <c r="P23" s="5">
        <f>IFERROR(E23/G23,"No Backers")</f>
        <v>3</v>
      </c>
      <c r="Q23" s="7" t="str">
        <f>LEFT(N23,FIND("/",N23)-1)</f>
        <v>technology</v>
      </c>
      <c r="R23" s="7" t="str">
        <f>RIGHT(N23,LEN(N23)-FIND("/",N23))</f>
        <v>wearables</v>
      </c>
      <c r="S23" s="11">
        <f t="shared" si="0"/>
        <v>40203.25</v>
      </c>
      <c r="T23" s="11">
        <f t="shared" si="1"/>
        <v>40218.25</v>
      </c>
    </row>
    <row r="24" spans="1:20" x14ac:dyDescent="0.3">
      <c r="A24">
        <v>250</v>
      </c>
      <c r="B24" t="s">
        <v>552</v>
      </c>
      <c r="C24" s="3" t="s">
        <v>553</v>
      </c>
      <c r="D24">
        <v>100</v>
      </c>
      <c r="E24">
        <v>3</v>
      </c>
      <c r="F24" t="s">
        <v>14</v>
      </c>
      <c r="G24">
        <v>1</v>
      </c>
      <c r="H24" t="s">
        <v>21</v>
      </c>
      <c r="I24" t="s">
        <v>22</v>
      </c>
      <c r="J24">
        <v>1264399200</v>
      </c>
      <c r="K24">
        <v>1267423200</v>
      </c>
      <c r="L24" t="b">
        <v>0</v>
      </c>
      <c r="M24" t="b">
        <v>0</v>
      </c>
      <c r="N24" t="s">
        <v>23</v>
      </c>
      <c r="O24" s="4">
        <f>E24/D24</f>
        <v>0.03</v>
      </c>
      <c r="P24" s="5">
        <f>IFERROR(E24/G24,"No Backers")</f>
        <v>3</v>
      </c>
      <c r="Q24" s="7" t="str">
        <f>LEFT(N24,FIND("/",N24)-1)</f>
        <v>music</v>
      </c>
      <c r="R24" s="7" t="str">
        <f>RIGHT(N24,LEN(N24)-FIND("/",N24))</f>
        <v>rock</v>
      </c>
      <c r="S24" s="11">
        <f t="shared" si="0"/>
        <v>40203.25</v>
      </c>
      <c r="T24" s="11">
        <f t="shared" si="1"/>
        <v>40238.25</v>
      </c>
    </row>
    <row r="25" spans="1:20" x14ac:dyDescent="0.3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64</v>
      </c>
      <c r="H25" t="s">
        <v>21</v>
      </c>
      <c r="I25" t="s">
        <v>22</v>
      </c>
      <c r="J25">
        <v>1523768400</v>
      </c>
      <c r="K25">
        <v>1526014800</v>
      </c>
      <c r="L25" t="b">
        <v>0</v>
      </c>
      <c r="M25" t="b">
        <v>0</v>
      </c>
      <c r="N25" t="s">
        <v>60</v>
      </c>
      <c r="O25" s="4">
        <f>E25/D25</f>
        <v>3.1301587301587303E-2</v>
      </c>
      <c r="P25" s="5">
        <f>IFERROR(E25/G25,"No Backers")</f>
        <v>92.4375</v>
      </c>
      <c r="Q25" s="7" t="str">
        <f>LEFT(N25,FIND("/",N25)-1)</f>
        <v>music</v>
      </c>
      <c r="R25" s="7" t="str">
        <f>RIGHT(N25,LEN(N25)-FIND("/",N25))</f>
        <v>indie rock</v>
      </c>
      <c r="S25" s="11">
        <f t="shared" si="0"/>
        <v>43205.208333333328</v>
      </c>
      <c r="T25" s="11">
        <f t="shared" si="1"/>
        <v>43231.208333333328</v>
      </c>
    </row>
    <row r="26" spans="1:20" x14ac:dyDescent="0.3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55</v>
      </c>
      <c r="H26" t="s">
        <v>26</v>
      </c>
      <c r="I26" t="s">
        <v>27</v>
      </c>
      <c r="J26">
        <v>1422943200</v>
      </c>
      <c r="K26">
        <v>1425103200</v>
      </c>
      <c r="L26" t="b">
        <v>0</v>
      </c>
      <c r="M26" t="b">
        <v>0</v>
      </c>
      <c r="N26" t="s">
        <v>17</v>
      </c>
      <c r="O26" s="4">
        <f>E26/D26</f>
        <v>3.2026936026936029E-2</v>
      </c>
      <c r="P26" s="5">
        <f>IFERROR(E26/G26,"No Backers")</f>
        <v>86.472727272727269</v>
      </c>
      <c r="Q26" s="7" t="str">
        <f>LEFT(N26,FIND("/",N26)-1)</f>
        <v>food</v>
      </c>
      <c r="R26" s="7" t="str">
        <f>RIGHT(N26,LEN(N26)-FIND("/",N26))</f>
        <v>food trucks</v>
      </c>
      <c r="S26" s="11">
        <f t="shared" si="0"/>
        <v>42038.25</v>
      </c>
      <c r="T26" s="11">
        <f t="shared" si="1"/>
        <v>42063.25</v>
      </c>
    </row>
    <row r="27" spans="1:20" ht="31.2" x14ac:dyDescent="0.3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58</v>
      </c>
      <c r="H27" t="s">
        <v>21</v>
      </c>
      <c r="I27" t="s">
        <v>22</v>
      </c>
      <c r="J27">
        <v>1402117200</v>
      </c>
      <c r="K27">
        <v>1403154000</v>
      </c>
      <c r="L27" t="b">
        <v>0</v>
      </c>
      <c r="M27" t="b">
        <v>1</v>
      </c>
      <c r="N27" t="s">
        <v>53</v>
      </c>
      <c r="O27" s="4">
        <f>E27/D27</f>
        <v>3.2862318840579711E-2</v>
      </c>
      <c r="P27" s="5">
        <f>IFERROR(E27/G27,"No Backers")</f>
        <v>46.913793103448278</v>
      </c>
      <c r="Q27" s="7" t="str">
        <f>LEFT(N27,FIND("/",N27)-1)</f>
        <v>film &amp; video</v>
      </c>
      <c r="R27" s="7" t="str">
        <f>RIGHT(N27,LEN(N27)-FIND("/",N27))</f>
        <v>drama</v>
      </c>
      <c r="S27" s="11">
        <f t="shared" si="0"/>
        <v>41797.208333333336</v>
      </c>
      <c r="T27" s="11">
        <f t="shared" si="1"/>
        <v>41809.208333333336</v>
      </c>
    </row>
    <row r="28" spans="1:20" x14ac:dyDescent="0.3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40</v>
      </c>
      <c r="H28" t="s">
        <v>21</v>
      </c>
      <c r="I28" t="s">
        <v>22</v>
      </c>
      <c r="J28">
        <v>1301806800</v>
      </c>
      <c r="K28">
        <v>1302670800</v>
      </c>
      <c r="L28" t="b">
        <v>0</v>
      </c>
      <c r="M28" t="b">
        <v>0</v>
      </c>
      <c r="N28" t="s">
        <v>159</v>
      </c>
      <c r="O28" s="4">
        <f>E28/D28</f>
        <v>3.372E-2</v>
      </c>
      <c r="P28" s="5">
        <f>IFERROR(E28/G28,"No Backers")</f>
        <v>63.225000000000001</v>
      </c>
      <c r="Q28" s="7" t="str">
        <f>LEFT(N28,FIND("/",N28)-1)</f>
        <v>music</v>
      </c>
      <c r="R28" s="7" t="str">
        <f>RIGHT(N28,LEN(N28)-FIND("/",N28))</f>
        <v>jazz</v>
      </c>
      <c r="S28" s="11">
        <f t="shared" si="0"/>
        <v>40636.208333333336</v>
      </c>
      <c r="T28" s="11">
        <f t="shared" si="1"/>
        <v>40646.208333333336</v>
      </c>
    </row>
    <row r="29" spans="1:20" ht="31.2" x14ac:dyDescent="0.3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82</v>
      </c>
      <c r="H29" t="s">
        <v>36</v>
      </c>
      <c r="I29" t="s">
        <v>37</v>
      </c>
      <c r="J29">
        <v>1423720800</v>
      </c>
      <c r="K29">
        <v>1424412000</v>
      </c>
      <c r="L29" t="b">
        <v>0</v>
      </c>
      <c r="M29" t="b">
        <v>0</v>
      </c>
      <c r="N29" t="s">
        <v>42</v>
      </c>
      <c r="O29" s="4">
        <f>E29/D29</f>
        <v>3.6436208125445471E-2</v>
      </c>
      <c r="P29" s="5">
        <f>IFERROR(E29/G29,"No Backers")</f>
        <v>62.341463414634148</v>
      </c>
      <c r="Q29" s="7" t="str">
        <f>LEFT(N29,FIND("/",N29)-1)</f>
        <v>film &amp; video</v>
      </c>
      <c r="R29" s="7" t="str">
        <f>RIGHT(N29,LEN(N29)-FIND("/",N29))</f>
        <v>documentary</v>
      </c>
      <c r="S29" s="11">
        <f t="shared" si="0"/>
        <v>42047.25</v>
      </c>
      <c r="T29" s="11">
        <f t="shared" si="1"/>
        <v>42055.25</v>
      </c>
    </row>
    <row r="30" spans="1:20" x14ac:dyDescent="0.3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143</v>
      </c>
      <c r="H30" t="s">
        <v>21</v>
      </c>
      <c r="I30" t="s">
        <v>22</v>
      </c>
      <c r="J30">
        <v>1550037600</v>
      </c>
      <c r="K30">
        <v>1550210400</v>
      </c>
      <c r="L30" t="b">
        <v>0</v>
      </c>
      <c r="M30" t="b">
        <v>0</v>
      </c>
      <c r="N30" t="s">
        <v>33</v>
      </c>
      <c r="O30" s="4">
        <f>E30/D30</f>
        <v>3.8418367346938778E-2</v>
      </c>
      <c r="P30" s="5">
        <f>IFERROR(E30/G30,"No Backers")</f>
        <v>42.125874125874127</v>
      </c>
      <c r="Q30" s="7" t="str">
        <f>LEFT(N30,FIND("/",N30)-1)</f>
        <v>theater</v>
      </c>
      <c r="R30" s="7" t="str">
        <f>RIGHT(N30,LEN(N30)-FIND("/",N30))</f>
        <v>plays</v>
      </c>
      <c r="S30" s="11">
        <f t="shared" si="0"/>
        <v>43509.25</v>
      </c>
      <c r="T30" s="11">
        <f t="shared" si="1"/>
        <v>43511.25</v>
      </c>
    </row>
    <row r="31" spans="1:20" ht="31.2" x14ac:dyDescent="0.3">
      <c r="A31">
        <v>550</v>
      </c>
      <c r="B31" t="s">
        <v>1145</v>
      </c>
      <c r="C31" s="3" t="s">
        <v>1146</v>
      </c>
      <c r="D31">
        <v>100</v>
      </c>
      <c r="E31">
        <v>4</v>
      </c>
      <c r="F31" t="s">
        <v>74</v>
      </c>
      <c r="G31">
        <v>1</v>
      </c>
      <c r="H31" t="s">
        <v>98</v>
      </c>
      <c r="I31" t="s">
        <v>99</v>
      </c>
      <c r="J31">
        <v>1330495200</v>
      </c>
      <c r="K31">
        <v>1332306000</v>
      </c>
      <c r="L31" t="b">
        <v>0</v>
      </c>
      <c r="M31" t="b">
        <v>0</v>
      </c>
      <c r="N31" t="s">
        <v>60</v>
      </c>
      <c r="O31" s="4">
        <f>E31/D31</f>
        <v>0.04</v>
      </c>
      <c r="P31" s="5">
        <f>IFERROR(E31/G31,"No Backers")</f>
        <v>4</v>
      </c>
      <c r="Q31" s="7" t="str">
        <f>LEFT(N31,FIND("/",N31)-1)</f>
        <v>music</v>
      </c>
      <c r="R31" s="7" t="str">
        <f>RIGHT(N31,LEN(N31)-FIND("/",N31))</f>
        <v>indie rock</v>
      </c>
      <c r="S31" s="11">
        <f t="shared" si="0"/>
        <v>40968.25</v>
      </c>
      <c r="T31" s="11">
        <f t="shared" si="1"/>
        <v>40989.208333333336</v>
      </c>
    </row>
    <row r="32" spans="1:20" x14ac:dyDescent="0.3">
      <c r="A32">
        <v>450</v>
      </c>
      <c r="B32" t="s">
        <v>948</v>
      </c>
      <c r="C32" s="3" t="s">
        <v>949</v>
      </c>
      <c r="D32">
        <v>100</v>
      </c>
      <c r="E32">
        <v>4</v>
      </c>
      <c r="F32" t="s">
        <v>14</v>
      </c>
      <c r="G32">
        <v>1</v>
      </c>
      <c r="H32" t="s">
        <v>15</v>
      </c>
      <c r="I32" t="s">
        <v>16</v>
      </c>
      <c r="J32">
        <v>1540098000</v>
      </c>
      <c r="K32">
        <v>1542088800</v>
      </c>
      <c r="L32" t="b">
        <v>0</v>
      </c>
      <c r="M32" t="b">
        <v>0</v>
      </c>
      <c r="N32" t="s">
        <v>71</v>
      </c>
      <c r="O32" s="4">
        <f>E32/D32</f>
        <v>0.04</v>
      </c>
      <c r="P32" s="5">
        <f>IFERROR(E32/G32,"No Backers")</f>
        <v>4</v>
      </c>
      <c r="Q32" s="7" t="str">
        <f>LEFT(N32,FIND("/",N32)-1)</f>
        <v>film &amp; video</v>
      </c>
      <c r="R32" s="7" t="str">
        <f>RIGHT(N32,LEN(N32)-FIND("/",N32))</f>
        <v>animation</v>
      </c>
      <c r="S32" s="11">
        <f t="shared" si="0"/>
        <v>43394.208333333328</v>
      </c>
      <c r="T32" s="11">
        <f t="shared" si="1"/>
        <v>43417.25</v>
      </c>
    </row>
    <row r="33" spans="1:20" x14ac:dyDescent="0.3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60</v>
      </c>
      <c r="H33" t="s">
        <v>21</v>
      </c>
      <c r="I33" t="s">
        <v>22</v>
      </c>
      <c r="J33">
        <v>1522818000</v>
      </c>
      <c r="K33">
        <v>1523336400</v>
      </c>
      <c r="L33" t="b">
        <v>0</v>
      </c>
      <c r="M33" t="b">
        <v>0</v>
      </c>
      <c r="N33" t="s">
        <v>23</v>
      </c>
      <c r="O33" s="4">
        <f>E33/D33</f>
        <v>4.3923948220064728E-2</v>
      </c>
      <c r="P33" s="5">
        <f>IFERROR(E33/G33,"No Backers")</f>
        <v>90.483333333333334</v>
      </c>
      <c r="Q33" s="7" t="str">
        <f>LEFT(N33,FIND("/",N33)-1)</f>
        <v>music</v>
      </c>
      <c r="R33" s="7" t="str">
        <f>RIGHT(N33,LEN(N33)-FIND("/",N33))</f>
        <v>rock</v>
      </c>
      <c r="S33" s="11">
        <f t="shared" si="0"/>
        <v>43194.208333333328</v>
      </c>
      <c r="T33" s="11">
        <f t="shared" si="1"/>
        <v>43200.208333333328</v>
      </c>
    </row>
    <row r="34" spans="1:20" x14ac:dyDescent="0.3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130</v>
      </c>
      <c r="H34" t="s">
        <v>21</v>
      </c>
      <c r="I34" t="s">
        <v>22</v>
      </c>
      <c r="J34">
        <v>1277701200</v>
      </c>
      <c r="K34">
        <v>1280120400</v>
      </c>
      <c r="L34" t="b">
        <v>0</v>
      </c>
      <c r="M34" t="b">
        <v>0</v>
      </c>
      <c r="N34" t="s">
        <v>206</v>
      </c>
      <c r="O34" s="4">
        <f>E34/D34</f>
        <v>4.5731034482758622E-2</v>
      </c>
      <c r="P34" s="5">
        <f>IFERROR(E34/G34,"No Backers")</f>
        <v>51.007692307692309</v>
      </c>
      <c r="Q34" s="7" t="str">
        <f>LEFT(N34,FIND("/",N34)-1)</f>
        <v>publishing</v>
      </c>
      <c r="R34" s="7" t="str">
        <f>RIGHT(N34,LEN(N34)-FIND("/",N34))</f>
        <v>translations</v>
      </c>
      <c r="S34" s="11">
        <f t="shared" si="0"/>
        <v>40357.208333333336</v>
      </c>
      <c r="T34" s="11">
        <f t="shared" si="1"/>
        <v>40385.208333333336</v>
      </c>
    </row>
    <row r="35" spans="1:20" ht="31.2" x14ac:dyDescent="0.3">
      <c r="A35">
        <v>950</v>
      </c>
      <c r="B35" t="s">
        <v>1930</v>
      </c>
      <c r="C35" s="3" t="s">
        <v>1931</v>
      </c>
      <c r="D35">
        <v>100</v>
      </c>
      <c r="E35">
        <v>5</v>
      </c>
      <c r="F35" t="s">
        <v>14</v>
      </c>
      <c r="G35">
        <v>1</v>
      </c>
      <c r="H35" t="s">
        <v>21</v>
      </c>
      <c r="I35" t="s">
        <v>22</v>
      </c>
      <c r="J35">
        <v>1555390800</v>
      </c>
      <c r="K35">
        <v>1555822800</v>
      </c>
      <c r="L35" t="b">
        <v>0</v>
      </c>
      <c r="M35" t="b">
        <v>1</v>
      </c>
      <c r="N35" t="s">
        <v>33</v>
      </c>
      <c r="O35" s="4">
        <f>E35/D35</f>
        <v>0.05</v>
      </c>
      <c r="P35" s="5">
        <f>IFERROR(E35/G35,"No Backers")</f>
        <v>5</v>
      </c>
      <c r="Q35" s="7" t="str">
        <f>LEFT(N35,FIND("/",N35)-1)</f>
        <v>theater</v>
      </c>
      <c r="R35" s="7" t="str">
        <f>RIGHT(N35,LEN(N35)-FIND("/",N35))</f>
        <v>plays</v>
      </c>
      <c r="S35" s="11">
        <f t="shared" si="0"/>
        <v>43571.208333333328</v>
      </c>
      <c r="T35" s="11">
        <f t="shared" si="1"/>
        <v>43576.208333333328</v>
      </c>
    </row>
    <row r="36" spans="1:20" x14ac:dyDescent="0.3">
      <c r="A36">
        <v>300</v>
      </c>
      <c r="B36" t="s">
        <v>652</v>
      </c>
      <c r="C36" s="3" t="s">
        <v>653</v>
      </c>
      <c r="D36">
        <v>100</v>
      </c>
      <c r="E36">
        <v>5</v>
      </c>
      <c r="F36" t="s">
        <v>14</v>
      </c>
      <c r="G36">
        <v>1</v>
      </c>
      <c r="H36" t="s">
        <v>36</v>
      </c>
      <c r="I36" t="s">
        <v>37</v>
      </c>
      <c r="J36">
        <v>1504069200</v>
      </c>
      <c r="K36">
        <v>1504155600</v>
      </c>
      <c r="L36" t="b">
        <v>0</v>
      </c>
      <c r="M36" t="b">
        <v>1</v>
      </c>
      <c r="N36" t="s">
        <v>68</v>
      </c>
      <c r="O36" s="4">
        <f>E36/D36</f>
        <v>0.05</v>
      </c>
      <c r="P36" s="5">
        <f>IFERROR(E36/G36,"No Backers")</f>
        <v>5</v>
      </c>
      <c r="Q36" s="7" t="str">
        <f>LEFT(N36,FIND("/",N36)-1)</f>
        <v>publishing</v>
      </c>
      <c r="R36" s="7" t="str">
        <f>RIGHT(N36,LEN(N36)-FIND("/",N36))</f>
        <v>nonfiction</v>
      </c>
      <c r="S36" s="11">
        <f t="shared" si="0"/>
        <v>42977.208333333328</v>
      </c>
      <c r="T36" s="11">
        <f t="shared" si="1"/>
        <v>42978.208333333328</v>
      </c>
    </row>
    <row r="37" spans="1:20" x14ac:dyDescent="0.3">
      <c r="A37">
        <v>350</v>
      </c>
      <c r="B37" t="s">
        <v>752</v>
      </c>
      <c r="C37" s="3" t="s">
        <v>753</v>
      </c>
      <c r="D37">
        <v>100</v>
      </c>
      <c r="E37">
        <v>5</v>
      </c>
      <c r="F37" t="s">
        <v>14</v>
      </c>
      <c r="G37">
        <v>1</v>
      </c>
      <c r="H37" t="s">
        <v>21</v>
      </c>
      <c r="I37" t="s">
        <v>22</v>
      </c>
      <c r="J37">
        <v>1432098000</v>
      </c>
      <c r="K37">
        <v>1433653200</v>
      </c>
      <c r="L37" t="b">
        <v>0</v>
      </c>
      <c r="M37" t="b">
        <v>1</v>
      </c>
      <c r="N37" t="s">
        <v>159</v>
      </c>
      <c r="O37" s="4">
        <f>E37/D37</f>
        <v>0.05</v>
      </c>
      <c r="P37" s="5">
        <f>IFERROR(E37/G37,"No Backers")</f>
        <v>5</v>
      </c>
      <c r="Q37" s="7" t="str">
        <f>LEFT(N37,FIND("/",N37)-1)</f>
        <v>music</v>
      </c>
      <c r="R37" s="7" t="str">
        <f>RIGHT(N37,LEN(N37)-FIND("/",N37))</f>
        <v>jazz</v>
      </c>
      <c r="S37" s="11">
        <f t="shared" si="0"/>
        <v>42144.208333333328</v>
      </c>
      <c r="T37" s="11">
        <f t="shared" si="1"/>
        <v>42162.208333333328</v>
      </c>
    </row>
    <row r="38" spans="1:20" x14ac:dyDescent="0.3">
      <c r="A38">
        <v>600</v>
      </c>
      <c r="B38" t="s">
        <v>1242</v>
      </c>
      <c r="C38" s="3" t="s">
        <v>1243</v>
      </c>
      <c r="D38">
        <v>100</v>
      </c>
      <c r="E38">
        <v>5</v>
      </c>
      <c r="F38" t="s">
        <v>14</v>
      </c>
      <c r="G38">
        <v>1</v>
      </c>
      <c r="H38" t="s">
        <v>40</v>
      </c>
      <c r="I38" t="s">
        <v>41</v>
      </c>
      <c r="J38">
        <v>1375160400</v>
      </c>
      <c r="K38">
        <v>1376197200</v>
      </c>
      <c r="L38" t="b">
        <v>0</v>
      </c>
      <c r="M38" t="b">
        <v>0</v>
      </c>
      <c r="N38" t="s">
        <v>17</v>
      </c>
      <c r="O38" s="4">
        <f>E38/D38</f>
        <v>0.05</v>
      </c>
      <c r="P38" s="5">
        <f>IFERROR(E38/G38,"No Backers")</f>
        <v>5</v>
      </c>
      <c r="Q38" s="7" t="str">
        <f>LEFT(N38,FIND("/",N38)-1)</f>
        <v>food</v>
      </c>
      <c r="R38" s="7" t="str">
        <f>RIGHT(N38,LEN(N38)-FIND("/",N38))</f>
        <v>food trucks</v>
      </c>
      <c r="S38" s="11">
        <f t="shared" si="0"/>
        <v>41485.208333333336</v>
      </c>
      <c r="T38" s="11">
        <f t="shared" si="1"/>
        <v>41497.208333333336</v>
      </c>
    </row>
    <row r="39" spans="1:20" ht="31.2" x14ac:dyDescent="0.3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107</v>
      </c>
      <c r="H39" t="s">
        <v>21</v>
      </c>
      <c r="I39" t="s">
        <v>22</v>
      </c>
      <c r="J39">
        <v>1517637600</v>
      </c>
      <c r="K39">
        <v>1518415200</v>
      </c>
      <c r="L39" t="b">
        <v>0</v>
      </c>
      <c r="M39" t="b">
        <v>0</v>
      </c>
      <c r="N39" t="s">
        <v>33</v>
      </c>
      <c r="O39" s="4">
        <f>E39/D39</f>
        <v>6.9511889862327911E-2</v>
      </c>
      <c r="P39" s="5">
        <f>IFERROR(E39/G39,"No Backers")</f>
        <v>103.81308411214954</v>
      </c>
      <c r="Q39" s="7" t="str">
        <f>LEFT(N39,FIND("/",N39)-1)</f>
        <v>theater</v>
      </c>
      <c r="R39" s="7" t="str">
        <f>RIGHT(N39,LEN(N39)-FIND("/",N39))</f>
        <v>plays</v>
      </c>
      <c r="S39" s="11">
        <f t="shared" si="0"/>
        <v>43134.25</v>
      </c>
      <c r="T39" s="11">
        <f t="shared" si="1"/>
        <v>43143.25</v>
      </c>
    </row>
    <row r="40" spans="1:20" ht="31.2" x14ac:dyDescent="0.3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10</v>
      </c>
      <c r="H40" t="s">
        <v>21</v>
      </c>
      <c r="I40" t="s">
        <v>22</v>
      </c>
      <c r="J40">
        <v>1519365600</v>
      </c>
      <c r="K40">
        <v>1519538400</v>
      </c>
      <c r="L40" t="b">
        <v>0</v>
      </c>
      <c r="M40" t="b">
        <v>1</v>
      </c>
      <c r="N40" t="s">
        <v>71</v>
      </c>
      <c r="O40" s="4">
        <f>E40/D40</f>
        <v>7.0681818181818179E-2</v>
      </c>
      <c r="P40" s="5">
        <f>IFERROR(E40/G40,"No Backers")</f>
        <v>62.2</v>
      </c>
      <c r="Q40" s="7" t="str">
        <f>LEFT(N40,FIND("/",N40)-1)</f>
        <v>film &amp; video</v>
      </c>
      <c r="R40" s="7" t="str">
        <f>RIGHT(N40,LEN(N40)-FIND("/",N40))</f>
        <v>animation</v>
      </c>
      <c r="S40" s="11">
        <f t="shared" si="0"/>
        <v>43154.25</v>
      </c>
      <c r="T40" s="11">
        <f t="shared" si="1"/>
        <v>43156.25</v>
      </c>
    </row>
    <row r="41" spans="1:20" ht="31.2" x14ac:dyDescent="0.3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157</v>
      </c>
      <c r="H41" t="s">
        <v>21</v>
      </c>
      <c r="I41" t="s">
        <v>22</v>
      </c>
      <c r="J41">
        <v>1467003600</v>
      </c>
      <c r="K41">
        <v>1467262800</v>
      </c>
      <c r="L41" t="b">
        <v>0</v>
      </c>
      <c r="M41" t="b">
        <v>1</v>
      </c>
      <c r="N41" t="s">
        <v>33</v>
      </c>
      <c r="O41" s="4">
        <f>E41/D41</f>
        <v>7.0991735537190084E-2</v>
      </c>
      <c r="P41" s="5">
        <f>IFERROR(E41/G41,"No Backers")</f>
        <v>71.127388535031841</v>
      </c>
      <c r="Q41" s="7" t="str">
        <f>LEFT(N41,FIND("/",N41)-1)</f>
        <v>theater</v>
      </c>
      <c r="R41" s="7" t="str">
        <f>RIGHT(N41,LEN(N41)-FIND("/",N41))</f>
        <v>plays</v>
      </c>
      <c r="S41" s="11">
        <f t="shared" si="0"/>
        <v>42548.208333333328</v>
      </c>
      <c r="T41" s="11">
        <f t="shared" si="1"/>
        <v>42551.208333333328</v>
      </c>
    </row>
    <row r="42" spans="1:20" x14ac:dyDescent="0.3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151</v>
      </c>
      <c r="H42" t="s">
        <v>21</v>
      </c>
      <c r="I42" t="s">
        <v>22</v>
      </c>
      <c r="J42">
        <v>1389679200</v>
      </c>
      <c r="K42">
        <v>1389852000</v>
      </c>
      <c r="L42" t="b">
        <v>0</v>
      </c>
      <c r="M42" t="b">
        <v>0</v>
      </c>
      <c r="N42" t="s">
        <v>68</v>
      </c>
      <c r="O42" s="4">
        <f>E42/D42</f>
        <v>7.27317880794702E-2</v>
      </c>
      <c r="P42" s="5">
        <f>IFERROR(E42/G42,"No Backers")</f>
        <v>29.09271523178808</v>
      </c>
      <c r="Q42" s="7" t="str">
        <f>LEFT(N42,FIND("/",N42)-1)</f>
        <v>publishing</v>
      </c>
      <c r="R42" s="7" t="str">
        <f>RIGHT(N42,LEN(N42)-FIND("/",N42))</f>
        <v>nonfiction</v>
      </c>
      <c r="S42" s="11">
        <f t="shared" si="0"/>
        <v>41653.25</v>
      </c>
      <c r="T42" s="11">
        <f t="shared" si="1"/>
        <v>41655.25</v>
      </c>
    </row>
    <row r="43" spans="1:20" ht="31.2" x14ac:dyDescent="0.3">
      <c r="A43">
        <v>306</v>
      </c>
      <c r="B43" t="s">
        <v>664</v>
      </c>
      <c r="C43" s="3" t="s">
        <v>665</v>
      </c>
      <c r="D43">
        <v>6500</v>
      </c>
      <c r="E43">
        <v>514</v>
      </c>
      <c r="F43" t="s">
        <v>14</v>
      </c>
      <c r="G43">
        <v>7</v>
      </c>
      <c r="H43" t="s">
        <v>21</v>
      </c>
      <c r="I43" t="s">
        <v>22</v>
      </c>
      <c r="J43">
        <v>1500008400</v>
      </c>
      <c r="K43">
        <v>1500267600</v>
      </c>
      <c r="L43" t="b">
        <v>0</v>
      </c>
      <c r="M43" t="b">
        <v>1</v>
      </c>
      <c r="N43" t="s">
        <v>33</v>
      </c>
      <c r="O43" s="4">
        <f>E43/D43</f>
        <v>7.9076923076923072E-2</v>
      </c>
      <c r="P43" s="5">
        <f>IFERROR(E43/G43,"No Backers")</f>
        <v>73.428571428571431</v>
      </c>
      <c r="Q43" s="7" t="str">
        <f>LEFT(N43,FIND("/",N43)-1)</f>
        <v>theater</v>
      </c>
      <c r="R43" s="7" t="str">
        <f>RIGHT(N43,LEN(N43)-FIND("/",N43))</f>
        <v>plays</v>
      </c>
      <c r="S43" s="11">
        <f t="shared" si="0"/>
        <v>42930.208333333328</v>
      </c>
      <c r="T43" s="11">
        <f t="shared" si="1"/>
        <v>42933.208333333328</v>
      </c>
    </row>
    <row r="44" spans="1:20" x14ac:dyDescent="0.3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14</v>
      </c>
      <c r="H44" t="s">
        <v>21</v>
      </c>
      <c r="I44" t="s">
        <v>22</v>
      </c>
      <c r="J44">
        <v>1514354400</v>
      </c>
      <c r="K44">
        <v>1515736800</v>
      </c>
      <c r="L44" t="b">
        <v>0</v>
      </c>
      <c r="M44" t="b">
        <v>0</v>
      </c>
      <c r="N44" t="s">
        <v>474</v>
      </c>
      <c r="O44" s="4">
        <f>E44/D44</f>
        <v>8.2400000000000001E-2</v>
      </c>
      <c r="P44" s="5">
        <f>IFERROR(E44/G44,"No Backers")</f>
        <v>58.857142857142854</v>
      </c>
      <c r="Q44" s="7" t="str">
        <f>LEFT(N44,FIND("/",N44)-1)</f>
        <v>film &amp; video</v>
      </c>
      <c r="R44" s="7" t="str">
        <f>RIGHT(N44,LEN(N44)-FIND("/",N44))</f>
        <v>science fiction</v>
      </c>
      <c r="S44" s="11">
        <f t="shared" si="0"/>
        <v>43096.25</v>
      </c>
      <c r="T44" s="11">
        <f t="shared" si="1"/>
        <v>43112.25</v>
      </c>
    </row>
    <row r="45" spans="1:20" x14ac:dyDescent="0.3">
      <c r="A45">
        <v>220</v>
      </c>
      <c r="B45" t="s">
        <v>493</v>
      </c>
      <c r="C45" s="3" t="s">
        <v>494</v>
      </c>
      <c r="D45">
        <v>7900</v>
      </c>
      <c r="E45">
        <v>667</v>
      </c>
      <c r="F45" t="s">
        <v>14</v>
      </c>
      <c r="G45">
        <v>17</v>
      </c>
      <c r="H45" t="s">
        <v>21</v>
      </c>
      <c r="I45" t="s">
        <v>22</v>
      </c>
      <c r="J45">
        <v>1309496400</v>
      </c>
      <c r="K45">
        <v>1311051600</v>
      </c>
      <c r="L45" t="b">
        <v>1</v>
      </c>
      <c r="M45" t="b">
        <v>0</v>
      </c>
      <c r="N45" t="s">
        <v>33</v>
      </c>
      <c r="O45" s="4">
        <f>E45/D45</f>
        <v>8.4430379746835441E-2</v>
      </c>
      <c r="P45" s="5">
        <f>IFERROR(E45/G45,"No Backers")</f>
        <v>39.235294117647058</v>
      </c>
      <c r="Q45" s="7" t="str">
        <f>LEFT(N45,FIND("/",N45)-1)</f>
        <v>theater</v>
      </c>
      <c r="R45" s="7" t="str">
        <f>RIGHT(N45,LEN(N45)-FIND("/",N45))</f>
        <v>plays</v>
      </c>
      <c r="S45" s="11">
        <f t="shared" si="0"/>
        <v>40725.208333333336</v>
      </c>
      <c r="T45" s="11">
        <f t="shared" si="1"/>
        <v>40743.208333333336</v>
      </c>
    </row>
    <row r="46" spans="1:20" x14ac:dyDescent="0.3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168</v>
      </c>
      <c r="H46" t="s">
        <v>21</v>
      </c>
      <c r="I46" t="s">
        <v>22</v>
      </c>
      <c r="J46">
        <v>1281070800</v>
      </c>
      <c r="K46">
        <v>1283576400</v>
      </c>
      <c r="L46" t="b">
        <v>0</v>
      </c>
      <c r="M46" t="b">
        <v>0</v>
      </c>
      <c r="N46" t="s">
        <v>50</v>
      </c>
      <c r="O46" s="4">
        <f>E46/D46</f>
        <v>9.5585443037974685E-2</v>
      </c>
      <c r="P46" s="5">
        <f>IFERROR(E46/G46,"No Backers")</f>
        <v>35.958333333333336</v>
      </c>
      <c r="Q46" s="7" t="str">
        <f>LEFT(N46,FIND("/",N46)-1)</f>
        <v>music</v>
      </c>
      <c r="R46" s="7" t="str">
        <f>RIGHT(N46,LEN(N46)-FIND("/",N46))</f>
        <v>electric music</v>
      </c>
      <c r="S46" s="11">
        <f t="shared" si="0"/>
        <v>40396.208333333336</v>
      </c>
      <c r="T46" s="11">
        <f t="shared" si="1"/>
        <v>40425.208333333336</v>
      </c>
    </row>
    <row r="47" spans="1:20" x14ac:dyDescent="0.3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80</v>
      </c>
      <c r="H47" t="s">
        <v>21</v>
      </c>
      <c r="I47" t="s">
        <v>22</v>
      </c>
      <c r="J47">
        <v>1305003600</v>
      </c>
      <c r="K47">
        <v>1305781200</v>
      </c>
      <c r="L47" t="b">
        <v>0</v>
      </c>
      <c r="M47" t="b">
        <v>0</v>
      </c>
      <c r="N47" t="s">
        <v>119</v>
      </c>
      <c r="O47" s="4">
        <f>E47/D47</f>
        <v>9.5876777251184833E-2</v>
      </c>
      <c r="P47" s="5">
        <f>IFERROR(E47/G47,"No Backers")</f>
        <v>101.15</v>
      </c>
      <c r="Q47" s="7" t="str">
        <f>LEFT(N47,FIND("/",N47)-1)</f>
        <v>publishing</v>
      </c>
      <c r="R47" s="7" t="str">
        <f>RIGHT(N47,LEN(N47)-FIND("/",N47))</f>
        <v>fiction</v>
      </c>
      <c r="S47" s="11">
        <f t="shared" si="0"/>
        <v>40673.208333333336</v>
      </c>
      <c r="T47" s="11">
        <f t="shared" si="1"/>
        <v>40682.208333333336</v>
      </c>
    </row>
    <row r="48" spans="1:20" x14ac:dyDescent="0.3">
      <c r="A48">
        <v>292</v>
      </c>
      <c r="B48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</v>
      </c>
      <c r="H48" t="s">
        <v>21</v>
      </c>
      <c r="I48" t="s">
        <v>22</v>
      </c>
      <c r="J48">
        <v>1331874000</v>
      </c>
      <c r="K48">
        <v>1333429200</v>
      </c>
      <c r="L48" t="b">
        <v>0</v>
      </c>
      <c r="M48" t="b">
        <v>0</v>
      </c>
      <c r="N48" t="s">
        <v>17</v>
      </c>
      <c r="O48" s="4">
        <f>E48/D48</f>
        <v>9.8219178082191785E-2</v>
      </c>
      <c r="P48" s="5">
        <f>IFERROR(E48/G48,"No Backers")</f>
        <v>71.7</v>
      </c>
      <c r="Q48" s="7" t="str">
        <f>LEFT(N48,FIND("/",N48)-1)</f>
        <v>food</v>
      </c>
      <c r="R48" s="7" t="str">
        <f>RIGHT(N48,LEN(N48)-FIND("/",N48))</f>
        <v>food trucks</v>
      </c>
      <c r="S48" s="11">
        <f t="shared" si="0"/>
        <v>40984.208333333336</v>
      </c>
      <c r="T48" s="11">
        <f t="shared" si="1"/>
        <v>41002.208333333336</v>
      </c>
    </row>
    <row r="49" spans="1:20" ht="31.2" x14ac:dyDescent="0.3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181</v>
      </c>
      <c r="H49" t="s">
        <v>21</v>
      </c>
      <c r="I49" t="s">
        <v>22</v>
      </c>
      <c r="J49">
        <v>1308200400</v>
      </c>
      <c r="K49">
        <v>1308373200</v>
      </c>
      <c r="L49" t="b">
        <v>0</v>
      </c>
      <c r="M49" t="b">
        <v>0</v>
      </c>
      <c r="N49" t="s">
        <v>33</v>
      </c>
      <c r="O49" s="4">
        <f>E49/D49</f>
        <v>9.9141184124918666E-2</v>
      </c>
      <c r="P49" s="5">
        <f>IFERROR(E49/G49,"No Backers")</f>
        <v>84.187845303867405</v>
      </c>
      <c r="Q49" s="7" t="str">
        <f>LEFT(N49,FIND("/",N49)-1)</f>
        <v>theater</v>
      </c>
      <c r="R49" s="7" t="str">
        <f>RIGHT(N49,LEN(N49)-FIND("/",N49))</f>
        <v>plays</v>
      </c>
      <c r="S49" s="11">
        <f t="shared" si="0"/>
        <v>40710.208333333336</v>
      </c>
      <c r="T49" s="11">
        <f t="shared" si="1"/>
        <v>40712.208333333336</v>
      </c>
    </row>
    <row r="50" spans="1:20" x14ac:dyDescent="0.3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127</v>
      </c>
      <c r="H50" t="s">
        <v>21</v>
      </c>
      <c r="I50" t="s">
        <v>22</v>
      </c>
      <c r="J50">
        <v>1571720400</v>
      </c>
      <c r="K50">
        <v>1572933600</v>
      </c>
      <c r="L50" t="b">
        <v>0</v>
      </c>
      <c r="M50" t="b">
        <v>0</v>
      </c>
      <c r="N50" t="s">
        <v>33</v>
      </c>
      <c r="O50" s="4">
        <f>E50/D50</f>
        <v>0.10257545271629778</v>
      </c>
      <c r="P50" s="5">
        <f>IFERROR(E50/G50,"No Backers")</f>
        <v>40.14173228346457</v>
      </c>
      <c r="Q50" s="7" t="str">
        <f>LEFT(N50,FIND("/",N50)-1)</f>
        <v>theater</v>
      </c>
      <c r="R50" s="7" t="str">
        <f>RIGHT(N50,LEN(N50)-FIND("/",N50))</f>
        <v>plays</v>
      </c>
      <c r="S50" s="11">
        <f t="shared" si="0"/>
        <v>43760.208333333328</v>
      </c>
      <c r="T50" s="11">
        <f t="shared" si="1"/>
        <v>43774.25</v>
      </c>
    </row>
    <row r="51" spans="1:20" ht="31.2" x14ac:dyDescent="0.3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10</v>
      </c>
      <c r="H51" t="s">
        <v>21</v>
      </c>
      <c r="I51" t="s">
        <v>22</v>
      </c>
      <c r="J51">
        <v>1415253600</v>
      </c>
      <c r="K51">
        <v>1416117600</v>
      </c>
      <c r="L51" t="b">
        <v>0</v>
      </c>
      <c r="M51" t="b">
        <v>0</v>
      </c>
      <c r="N51" t="s">
        <v>23</v>
      </c>
      <c r="O51" s="4">
        <f>E51/D51</f>
        <v>0.10297872340425532</v>
      </c>
      <c r="P51" s="5">
        <f>IFERROR(E51/G51,"No Backers")</f>
        <v>96.8</v>
      </c>
      <c r="Q51" s="7" t="str">
        <f>LEFT(N51,FIND("/",N51)-1)</f>
        <v>music</v>
      </c>
      <c r="R51" s="7" t="str">
        <f>RIGHT(N51,LEN(N51)-FIND("/",N51))</f>
        <v>rock</v>
      </c>
      <c r="S51" s="11">
        <f t="shared" si="0"/>
        <v>41949.25</v>
      </c>
      <c r="T51" s="11">
        <f t="shared" si="1"/>
        <v>41959.25</v>
      </c>
    </row>
    <row r="52" spans="1:20" ht="31.2" x14ac:dyDescent="0.3">
      <c r="A52">
        <v>171</v>
      </c>
      <c r="B52" t="s">
        <v>394</v>
      </c>
      <c r="C52" s="3" t="s">
        <v>395</v>
      </c>
      <c r="D52">
        <v>4900</v>
      </c>
      <c r="E52">
        <v>521</v>
      </c>
      <c r="F52" t="s">
        <v>14</v>
      </c>
      <c r="G52">
        <v>5</v>
      </c>
      <c r="H52" t="s">
        <v>21</v>
      </c>
      <c r="I52" t="s">
        <v>22</v>
      </c>
      <c r="J52">
        <v>1395291600</v>
      </c>
      <c r="K52">
        <v>1397192400</v>
      </c>
      <c r="L52" t="b">
        <v>0</v>
      </c>
      <c r="M52" t="b">
        <v>0</v>
      </c>
      <c r="N52" t="s">
        <v>206</v>
      </c>
      <c r="O52" s="4">
        <f>E52/D52</f>
        <v>0.1063265306122449</v>
      </c>
      <c r="P52" s="5">
        <f>IFERROR(E52/G52,"No Backers")</f>
        <v>104.2</v>
      </c>
      <c r="Q52" s="7" t="str">
        <f>LEFT(N52,FIND("/",N52)-1)</f>
        <v>publishing</v>
      </c>
      <c r="R52" s="7" t="str">
        <f>RIGHT(N52,LEN(N52)-FIND("/",N52))</f>
        <v>translations</v>
      </c>
      <c r="S52" s="11">
        <f t="shared" si="0"/>
        <v>41718.208333333336</v>
      </c>
      <c r="T52" s="11">
        <f t="shared" si="1"/>
        <v>41740.208333333336</v>
      </c>
    </row>
    <row r="53" spans="1:20" x14ac:dyDescent="0.3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162</v>
      </c>
      <c r="H53" t="s">
        <v>21</v>
      </c>
      <c r="I53" t="s">
        <v>22</v>
      </c>
      <c r="J53">
        <v>1316667600</v>
      </c>
      <c r="K53">
        <v>1316840400</v>
      </c>
      <c r="L53" t="b">
        <v>0</v>
      </c>
      <c r="M53" t="b">
        <v>1</v>
      </c>
      <c r="N53" t="s">
        <v>17</v>
      </c>
      <c r="O53" s="4">
        <f>E53/D53</f>
        <v>0.10638024357239513</v>
      </c>
      <c r="P53" s="5">
        <f>IFERROR(E53/G53,"No Backers")</f>
        <v>97.055555555555557</v>
      </c>
      <c r="Q53" s="7" t="str">
        <f>LEFT(N53,FIND("/",N53)-1)</f>
        <v>food</v>
      </c>
      <c r="R53" s="7" t="str">
        <f>RIGHT(N53,LEN(N53)-FIND("/",N53))</f>
        <v>food trucks</v>
      </c>
      <c r="S53" s="11">
        <f t="shared" si="0"/>
        <v>40808.208333333336</v>
      </c>
      <c r="T53" s="11">
        <f t="shared" si="1"/>
        <v>40810.208333333336</v>
      </c>
    </row>
    <row r="54" spans="1:20" x14ac:dyDescent="0.3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57</v>
      </c>
      <c r="H54" t="s">
        <v>26</v>
      </c>
      <c r="I54" t="s">
        <v>27</v>
      </c>
      <c r="J54">
        <v>1561438800</v>
      </c>
      <c r="K54">
        <v>1562043600</v>
      </c>
      <c r="L54" t="b">
        <v>0</v>
      </c>
      <c r="M54" t="b">
        <v>1</v>
      </c>
      <c r="N54" t="s">
        <v>23</v>
      </c>
      <c r="O54" s="4">
        <f>E54/D54</f>
        <v>0.10944303797468355</v>
      </c>
      <c r="P54" s="5">
        <f>IFERROR(E54/G54,"No Backers")</f>
        <v>75.84210526315789</v>
      </c>
      <c r="Q54" s="7" t="str">
        <f>LEFT(N54,FIND("/",N54)-1)</f>
        <v>music</v>
      </c>
      <c r="R54" s="7" t="str">
        <f>RIGHT(N54,LEN(N54)-FIND("/",N54))</f>
        <v>rock</v>
      </c>
      <c r="S54" s="11">
        <f t="shared" si="0"/>
        <v>43641.208333333328</v>
      </c>
      <c r="T54" s="11">
        <f t="shared" si="1"/>
        <v>43648.208333333328</v>
      </c>
    </row>
    <row r="55" spans="1:20" x14ac:dyDescent="0.3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418</v>
      </c>
      <c r="H55" t="s">
        <v>21</v>
      </c>
      <c r="I55" t="s">
        <v>22</v>
      </c>
      <c r="J55">
        <v>1326434400</v>
      </c>
      <c r="K55">
        <v>1327903200</v>
      </c>
      <c r="L55" t="b">
        <v>0</v>
      </c>
      <c r="M55" t="b">
        <v>0</v>
      </c>
      <c r="N55" t="s">
        <v>33</v>
      </c>
      <c r="O55" s="4">
        <f>E55/D55</f>
        <v>0.11059030837004405</v>
      </c>
      <c r="P55" s="5">
        <f>IFERROR(E55/G55,"No Backers")</f>
        <v>30.028708133971293</v>
      </c>
      <c r="Q55" s="7" t="str">
        <f>LEFT(N55,FIND("/",N55)-1)</f>
        <v>theater</v>
      </c>
      <c r="R55" s="7" t="str">
        <f>RIGHT(N55,LEN(N55)-FIND("/",N55))</f>
        <v>plays</v>
      </c>
      <c r="S55" s="11">
        <f t="shared" si="0"/>
        <v>40921.25</v>
      </c>
      <c r="T55" s="11">
        <f t="shared" si="1"/>
        <v>40938.25</v>
      </c>
    </row>
    <row r="56" spans="1:20" x14ac:dyDescent="0.3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9</v>
      </c>
      <c r="H56" t="s">
        <v>21</v>
      </c>
      <c r="I56" t="s">
        <v>22</v>
      </c>
      <c r="J56">
        <v>1399698000</v>
      </c>
      <c r="K56">
        <v>1402117200</v>
      </c>
      <c r="L56" t="b">
        <v>0</v>
      </c>
      <c r="M56" t="b">
        <v>0</v>
      </c>
      <c r="N56" t="s">
        <v>89</v>
      </c>
      <c r="O56" s="4">
        <f>E56/D56</f>
        <v>0.11254901960784314</v>
      </c>
      <c r="P56" s="5">
        <f>IFERROR(E56/G56,"No Backers")</f>
        <v>63.777777777777779</v>
      </c>
      <c r="Q56" s="7" t="str">
        <f>LEFT(N56,FIND("/",N56)-1)</f>
        <v>games</v>
      </c>
      <c r="R56" s="7" t="str">
        <f>RIGHT(N56,LEN(N56)-FIND("/",N56))</f>
        <v>video games</v>
      </c>
      <c r="S56" s="11">
        <f t="shared" si="0"/>
        <v>41769.208333333336</v>
      </c>
      <c r="T56" s="11">
        <f t="shared" si="1"/>
        <v>41797.208333333336</v>
      </c>
    </row>
    <row r="57" spans="1:20" x14ac:dyDescent="0.3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145</v>
      </c>
      <c r="H57" t="s">
        <v>98</v>
      </c>
      <c r="I57" t="s">
        <v>99</v>
      </c>
      <c r="J57">
        <v>1325656800</v>
      </c>
      <c r="K57">
        <v>1325829600</v>
      </c>
      <c r="L57" t="b">
        <v>0</v>
      </c>
      <c r="M57" t="b">
        <v>0</v>
      </c>
      <c r="N57" t="s">
        <v>60</v>
      </c>
      <c r="O57" s="4">
        <f>E57/D57</f>
        <v>0.11270034843205574</v>
      </c>
      <c r="P57" s="5">
        <f>IFERROR(E57/G57,"No Backers")</f>
        <v>89.227586206896547</v>
      </c>
      <c r="Q57" s="7" t="str">
        <f>LEFT(N57,FIND("/",N57)-1)</f>
        <v>music</v>
      </c>
      <c r="R57" s="7" t="str">
        <f>RIGHT(N57,LEN(N57)-FIND("/",N57))</f>
        <v>indie rock</v>
      </c>
      <c r="S57" s="11">
        <f t="shared" si="0"/>
        <v>40912.25</v>
      </c>
      <c r="T57" s="11">
        <f t="shared" si="1"/>
        <v>40914.25</v>
      </c>
    </row>
    <row r="58" spans="1:20" x14ac:dyDescent="0.3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94</v>
      </c>
      <c r="H58" t="s">
        <v>21</v>
      </c>
      <c r="I58" t="s">
        <v>22</v>
      </c>
      <c r="J58">
        <v>1280206800</v>
      </c>
      <c r="K58">
        <v>1281243600</v>
      </c>
      <c r="L58" t="b">
        <v>0</v>
      </c>
      <c r="M58" t="b">
        <v>1</v>
      </c>
      <c r="N58" t="s">
        <v>33</v>
      </c>
      <c r="O58" s="4">
        <f>E58/D58</f>
        <v>0.11419117647058824</v>
      </c>
      <c r="P58" s="5">
        <f>IFERROR(E58/G58,"No Backers")</f>
        <v>99.127659574468083</v>
      </c>
      <c r="Q58" s="7" t="str">
        <f>LEFT(N58,FIND("/",N58)-1)</f>
        <v>theater</v>
      </c>
      <c r="R58" s="7" t="str">
        <f>RIGHT(N58,LEN(N58)-FIND("/",N58))</f>
        <v>plays</v>
      </c>
      <c r="S58" s="11">
        <f t="shared" si="0"/>
        <v>40386.208333333336</v>
      </c>
      <c r="T58" s="11">
        <f t="shared" si="1"/>
        <v>40398.208333333336</v>
      </c>
    </row>
    <row r="59" spans="1:20" x14ac:dyDescent="0.3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122</v>
      </c>
      <c r="O59" s="4">
        <f>E59/D59</f>
        <v>0.11814432989690722</v>
      </c>
      <c r="P59" s="5">
        <f>IFERROR(E59/G59,"No Backers")</f>
        <v>49.826086956521742</v>
      </c>
      <c r="Q59" s="7" t="str">
        <f>LEFT(N59,FIND("/",N59)-1)</f>
        <v>photography</v>
      </c>
      <c r="R59" s="7" t="str">
        <f>RIGHT(N59,LEN(N59)-FIND("/",N59))</f>
        <v>photography books</v>
      </c>
      <c r="S59" s="11">
        <f t="shared" si="0"/>
        <v>43322.208333333328</v>
      </c>
      <c r="T59" s="11">
        <f t="shared" si="1"/>
        <v>43325.208333333328</v>
      </c>
    </row>
    <row r="60" spans="1:20" x14ac:dyDescent="0.3">
      <c r="A60">
        <v>63</v>
      </c>
      <c r="B60" t="s">
        <v>174</v>
      </c>
      <c r="C60" s="3" t="s">
        <v>175</v>
      </c>
      <c r="D60">
        <v>4700</v>
      </c>
      <c r="E60">
        <v>557</v>
      </c>
      <c r="F60" t="s">
        <v>14</v>
      </c>
      <c r="G60">
        <v>5</v>
      </c>
      <c r="H60" t="s">
        <v>21</v>
      </c>
      <c r="I60" t="s">
        <v>22</v>
      </c>
      <c r="J60">
        <v>1493355600</v>
      </c>
      <c r="K60">
        <v>1493874000</v>
      </c>
      <c r="L60" t="b">
        <v>0</v>
      </c>
      <c r="M60" t="b">
        <v>0</v>
      </c>
      <c r="N60" t="s">
        <v>33</v>
      </c>
      <c r="O60" s="4">
        <f>E60/D60</f>
        <v>0.11851063829787234</v>
      </c>
      <c r="P60" s="5">
        <f>IFERROR(E60/G60,"No Backers")</f>
        <v>111.4</v>
      </c>
      <c r="Q60" s="7" t="str">
        <f>LEFT(N60,FIND("/",N60)-1)</f>
        <v>theater</v>
      </c>
      <c r="R60" s="7" t="str">
        <f>RIGHT(N60,LEN(N60)-FIND("/",N60))</f>
        <v>plays</v>
      </c>
      <c r="S60" s="11">
        <f t="shared" si="0"/>
        <v>42853.208333333328</v>
      </c>
      <c r="T60" s="11">
        <f t="shared" si="1"/>
        <v>42859.208333333328</v>
      </c>
    </row>
    <row r="61" spans="1:20" x14ac:dyDescent="0.3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16</v>
      </c>
      <c r="H61" t="s">
        <v>21</v>
      </c>
      <c r="I61" t="s">
        <v>22</v>
      </c>
      <c r="J61">
        <v>1349326800</v>
      </c>
      <c r="K61">
        <v>1349672400</v>
      </c>
      <c r="L61" t="b">
        <v>0</v>
      </c>
      <c r="M61" t="b">
        <v>0</v>
      </c>
      <c r="N61" t="s">
        <v>133</v>
      </c>
      <c r="O61" s="4">
        <f>E61/D61</f>
        <v>0.12230769230769231</v>
      </c>
      <c r="P61" s="5">
        <f>IFERROR(E61/G61,"No Backers")</f>
        <v>49.6875</v>
      </c>
      <c r="Q61" s="7" t="str">
        <f>LEFT(N61,FIND("/",N61)-1)</f>
        <v>publishing</v>
      </c>
      <c r="R61" s="7" t="str">
        <f>RIGHT(N61,LEN(N61)-FIND("/",N61))</f>
        <v>radio &amp; podcasts</v>
      </c>
      <c r="S61" s="11">
        <f t="shared" si="0"/>
        <v>41186.208333333336</v>
      </c>
      <c r="T61" s="11">
        <f t="shared" si="1"/>
        <v>41190.208333333336</v>
      </c>
    </row>
    <row r="62" spans="1:20" ht="31.2" x14ac:dyDescent="0.3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26</v>
      </c>
      <c r="H62" t="s">
        <v>98</v>
      </c>
      <c r="I62" t="s">
        <v>99</v>
      </c>
      <c r="J62">
        <v>1552366800</v>
      </c>
      <c r="K62">
        <v>1552539600</v>
      </c>
      <c r="L62" t="b">
        <v>0</v>
      </c>
      <c r="M62" t="b">
        <v>0</v>
      </c>
      <c r="N62" t="s">
        <v>23</v>
      </c>
      <c r="O62" s="4">
        <f>E62/D62</f>
        <v>0.12818181818181817</v>
      </c>
      <c r="P62" s="5">
        <f>IFERROR(E62/G62,"No Backers")</f>
        <v>48.807692307692307</v>
      </c>
      <c r="Q62" s="7" t="str">
        <f>LEFT(N62,FIND("/",N62)-1)</f>
        <v>music</v>
      </c>
      <c r="R62" s="7" t="str">
        <f>RIGHT(N62,LEN(N62)-FIND("/",N62))</f>
        <v>rock</v>
      </c>
      <c r="S62" s="11">
        <f t="shared" si="0"/>
        <v>43536.208333333328</v>
      </c>
      <c r="T62" s="11">
        <f t="shared" si="1"/>
        <v>43538.208333333328</v>
      </c>
    </row>
    <row r="63" spans="1:20" ht="31.2" x14ac:dyDescent="0.3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253</v>
      </c>
      <c r="H63" t="s">
        <v>21</v>
      </c>
      <c r="I63" t="s">
        <v>22</v>
      </c>
      <c r="J63">
        <v>1401426000</v>
      </c>
      <c r="K63">
        <v>1402203600</v>
      </c>
      <c r="L63" t="b">
        <v>0</v>
      </c>
      <c r="M63" t="b">
        <v>0</v>
      </c>
      <c r="N63" t="s">
        <v>33</v>
      </c>
      <c r="O63" s="4">
        <f>E63/D63</f>
        <v>0.12910076530612244</v>
      </c>
      <c r="P63" s="5">
        <f>IFERROR(E63/G63,"No Backers")</f>
        <v>80.011857707509876</v>
      </c>
      <c r="Q63" s="7" t="str">
        <f>LEFT(N63,FIND("/",N63)-1)</f>
        <v>theater</v>
      </c>
      <c r="R63" s="7" t="str">
        <f>RIGHT(N63,LEN(N63)-FIND("/",N63))</f>
        <v>plays</v>
      </c>
      <c r="S63" s="11">
        <f t="shared" si="0"/>
        <v>41789.208333333336</v>
      </c>
      <c r="T63" s="11">
        <f t="shared" si="1"/>
        <v>41798.208333333336</v>
      </c>
    </row>
    <row r="64" spans="1:20" ht="31.2" x14ac:dyDescent="0.3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17</v>
      </c>
      <c r="H64" t="s">
        <v>21</v>
      </c>
      <c r="I64" t="s">
        <v>22</v>
      </c>
      <c r="J64">
        <v>1445403600</v>
      </c>
      <c r="K64">
        <v>1445922000</v>
      </c>
      <c r="L64" t="b">
        <v>0</v>
      </c>
      <c r="M64" t="b">
        <v>1</v>
      </c>
      <c r="N64" t="s">
        <v>33</v>
      </c>
      <c r="O64" s="4">
        <f>E64/D64</f>
        <v>0.12923076923076923</v>
      </c>
      <c r="P64" s="5">
        <f>IFERROR(E64/G64,"No Backers")</f>
        <v>29.647058823529413</v>
      </c>
      <c r="Q64" s="7" t="str">
        <f>LEFT(N64,FIND("/",N64)-1)</f>
        <v>theater</v>
      </c>
      <c r="R64" s="7" t="str">
        <f>RIGHT(N64,LEN(N64)-FIND("/",N64))</f>
        <v>plays</v>
      </c>
      <c r="S64" s="11">
        <f t="shared" si="0"/>
        <v>42298.208333333328</v>
      </c>
      <c r="T64" s="11">
        <f t="shared" si="1"/>
        <v>42304.208333333328</v>
      </c>
    </row>
    <row r="65" spans="1:20" x14ac:dyDescent="0.3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78</v>
      </c>
      <c r="H65" t="s">
        <v>21</v>
      </c>
      <c r="I65" t="s">
        <v>22</v>
      </c>
      <c r="J65">
        <v>1294552800</v>
      </c>
      <c r="K65">
        <v>1297576800</v>
      </c>
      <c r="L65" t="b">
        <v>1</v>
      </c>
      <c r="M65" t="b">
        <v>0</v>
      </c>
      <c r="N65" t="s">
        <v>33</v>
      </c>
      <c r="O65" s="4">
        <f>E65/D65</f>
        <v>0.1305813953488372</v>
      </c>
      <c r="P65" s="5">
        <f>IFERROR(E65/G65,"No Backers")</f>
        <v>71.987179487179489</v>
      </c>
      <c r="Q65" s="7" t="str">
        <f>LEFT(N65,FIND("/",N65)-1)</f>
        <v>theater</v>
      </c>
      <c r="R65" s="7" t="str">
        <f>RIGHT(N65,LEN(N65)-FIND("/",N65))</f>
        <v>plays</v>
      </c>
      <c r="S65" s="11">
        <f t="shared" si="0"/>
        <v>40552.25</v>
      </c>
      <c r="T65" s="11">
        <f t="shared" si="1"/>
        <v>40587.25</v>
      </c>
    </row>
    <row r="66" spans="1:20" ht="31.2" x14ac:dyDescent="0.3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441</v>
      </c>
      <c r="H66" t="s">
        <v>21</v>
      </c>
      <c r="I66" t="s">
        <v>22</v>
      </c>
      <c r="J66">
        <v>1547186400</v>
      </c>
      <c r="K66">
        <v>1547618400</v>
      </c>
      <c r="L66" t="b">
        <v>0</v>
      </c>
      <c r="M66" t="b">
        <v>1</v>
      </c>
      <c r="N66" t="s">
        <v>42</v>
      </c>
      <c r="O66" s="4">
        <f>E66/D66</f>
        <v>0.13185782556750297</v>
      </c>
      <c r="P66" s="5">
        <f>IFERROR(E66/G66,"No Backers")</f>
        <v>50.05215419501134</v>
      </c>
      <c r="Q66" s="7" t="str">
        <f>LEFT(N66,FIND("/",N66)-1)</f>
        <v>film &amp; video</v>
      </c>
      <c r="R66" s="7" t="str">
        <f>RIGHT(N66,LEN(N66)-FIND("/",N66))</f>
        <v>documentary</v>
      </c>
      <c r="S66" s="11">
        <f t="shared" si="0"/>
        <v>43476.25</v>
      </c>
      <c r="T66" s="11">
        <f t="shared" si="1"/>
        <v>43481.25</v>
      </c>
    </row>
    <row r="67" spans="1:20" ht="31.2" x14ac:dyDescent="0.3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21</v>
      </c>
      <c r="H67" t="s">
        <v>40</v>
      </c>
      <c r="I67" t="s">
        <v>41</v>
      </c>
      <c r="J67">
        <v>1520575200</v>
      </c>
      <c r="K67">
        <v>1521867600</v>
      </c>
      <c r="L67" t="b">
        <v>0</v>
      </c>
      <c r="M67" t="b">
        <v>1</v>
      </c>
      <c r="N67" t="s">
        <v>206</v>
      </c>
      <c r="O67" s="4">
        <f>E67/D67</f>
        <v>0.13500000000000001</v>
      </c>
      <c r="P67" s="5">
        <f>IFERROR(E67/G67,"No Backers")</f>
        <v>33.428571428571431</v>
      </c>
      <c r="Q67" s="7" t="str">
        <f>LEFT(N67,FIND("/",N67)-1)</f>
        <v>publishing</v>
      </c>
      <c r="R67" s="7" t="str">
        <f>RIGHT(N67,LEN(N67)-FIND("/",N67))</f>
        <v>translations</v>
      </c>
      <c r="S67" s="11">
        <f t="shared" ref="S67:S130" si="2">(((J67/60)/60)/24)+DATE(1970,1,1)</f>
        <v>43168.25</v>
      </c>
      <c r="T67" s="11">
        <f t="shared" ref="T67:T130" si="3">(((K67/60)/60)/24)+DATE(1970,1,1)</f>
        <v>43183.208333333328</v>
      </c>
    </row>
    <row r="68" spans="1:20" x14ac:dyDescent="0.3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15</v>
      </c>
      <c r="H68" t="s">
        <v>21</v>
      </c>
      <c r="I68" t="s">
        <v>22</v>
      </c>
      <c r="J68">
        <v>1374728400</v>
      </c>
      <c r="K68">
        <v>1375765200</v>
      </c>
      <c r="L68" t="b">
        <v>0</v>
      </c>
      <c r="M68" t="b">
        <v>0</v>
      </c>
      <c r="N68" t="s">
        <v>33</v>
      </c>
      <c r="O68" s="4">
        <f>E68/D68</f>
        <v>0.13853658536585367</v>
      </c>
      <c r="P68" s="5">
        <f>IFERROR(E68/G68,"No Backers")</f>
        <v>75.733333333333334</v>
      </c>
      <c r="Q68" s="7" t="str">
        <f>LEFT(N68,FIND("/",N68)-1)</f>
        <v>theater</v>
      </c>
      <c r="R68" s="7" t="str">
        <f>RIGHT(N68,LEN(N68)-FIND("/",N68))</f>
        <v>plays</v>
      </c>
      <c r="S68" s="11">
        <f t="shared" si="2"/>
        <v>41480.208333333336</v>
      </c>
      <c r="T68" s="11">
        <f t="shared" si="3"/>
        <v>41492.208333333336</v>
      </c>
    </row>
    <row r="69" spans="1:20" x14ac:dyDescent="0.3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347</v>
      </c>
      <c r="H69" t="s">
        <v>21</v>
      </c>
      <c r="I69" t="s">
        <v>22</v>
      </c>
      <c r="J69">
        <v>1362722400</v>
      </c>
      <c r="K69">
        <v>1366347600</v>
      </c>
      <c r="L69" t="b">
        <v>0</v>
      </c>
      <c r="M69" t="b">
        <v>1</v>
      </c>
      <c r="N69" t="s">
        <v>133</v>
      </c>
      <c r="O69" s="4">
        <f>E69/D69</f>
        <v>0.13901001112347053</v>
      </c>
      <c r="P69" s="5">
        <f>IFERROR(E69/G69,"No Backers")</f>
        <v>36.014409221902014</v>
      </c>
      <c r="Q69" s="7" t="str">
        <f>LEFT(N69,FIND("/",N69)-1)</f>
        <v>publishing</v>
      </c>
      <c r="R69" s="7" t="str">
        <f>RIGHT(N69,LEN(N69)-FIND("/",N69))</f>
        <v>radio &amp; podcasts</v>
      </c>
      <c r="S69" s="11">
        <f t="shared" si="2"/>
        <v>41341.25</v>
      </c>
      <c r="T69" s="11">
        <f t="shared" si="3"/>
        <v>41383.208333333336</v>
      </c>
    </row>
    <row r="70" spans="1:20" x14ac:dyDescent="0.3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t="s">
        <v>21</v>
      </c>
      <c r="I70" t="s">
        <v>22</v>
      </c>
      <c r="J70">
        <v>1526878800</v>
      </c>
      <c r="K70">
        <v>1530162000</v>
      </c>
      <c r="L70" t="b">
        <v>0</v>
      </c>
      <c r="M70" t="b">
        <v>0</v>
      </c>
      <c r="N70" t="s">
        <v>42</v>
      </c>
      <c r="O70" s="4">
        <f>E70/D70</f>
        <v>0.13962962962962963</v>
      </c>
      <c r="P70" s="5">
        <f>IFERROR(E70/G70,"No Backers")</f>
        <v>70.090140845070422</v>
      </c>
      <c r="Q70" s="7" t="str">
        <f>LEFT(N70,FIND("/",N70)-1)</f>
        <v>film &amp; video</v>
      </c>
      <c r="R70" s="7" t="str">
        <f>RIGHT(N70,LEN(N70)-FIND("/",N70))</f>
        <v>documentary</v>
      </c>
      <c r="S70" s="11">
        <f t="shared" si="2"/>
        <v>43241.208333333328</v>
      </c>
      <c r="T70" s="11">
        <f t="shared" si="3"/>
        <v>43279.208333333328</v>
      </c>
    </row>
    <row r="71" spans="1:20" ht="31.2" x14ac:dyDescent="0.3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31</v>
      </c>
      <c r="H71" t="s">
        <v>21</v>
      </c>
      <c r="I71" t="s">
        <v>22</v>
      </c>
      <c r="J71">
        <v>1477976400</v>
      </c>
      <c r="K71">
        <v>1478235600</v>
      </c>
      <c r="L71" t="b">
        <v>0</v>
      </c>
      <c r="M71" t="b">
        <v>0</v>
      </c>
      <c r="N71" t="s">
        <v>53</v>
      </c>
      <c r="O71" s="4">
        <f>E71/D71</f>
        <v>0.14394366197183098</v>
      </c>
      <c r="P71" s="5">
        <f>IFERROR(E71/G71,"No Backers")</f>
        <v>32.967741935483872</v>
      </c>
      <c r="Q71" s="7" t="str">
        <f>LEFT(N71,FIND("/",N71)-1)</f>
        <v>film &amp; video</v>
      </c>
      <c r="R71" s="7" t="str">
        <f>RIGHT(N71,LEN(N71)-FIND("/",N71))</f>
        <v>drama</v>
      </c>
      <c r="S71" s="11">
        <f t="shared" si="2"/>
        <v>42675.208333333328</v>
      </c>
      <c r="T71" s="11">
        <f t="shared" si="3"/>
        <v>42678.208333333328</v>
      </c>
    </row>
    <row r="72" spans="1:20" x14ac:dyDescent="0.3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331</v>
      </c>
      <c r="H72" t="s">
        <v>40</v>
      </c>
      <c r="I72" t="s">
        <v>41</v>
      </c>
      <c r="J72">
        <v>1436418000</v>
      </c>
      <c r="K72">
        <v>1436504400</v>
      </c>
      <c r="L72" t="b">
        <v>0</v>
      </c>
      <c r="M72" t="b">
        <v>0</v>
      </c>
      <c r="N72" t="s">
        <v>53</v>
      </c>
      <c r="O72" s="4">
        <f>E72/D72</f>
        <v>0.14694796954314721</v>
      </c>
      <c r="P72" s="5">
        <f>IFERROR(E72/G72,"No Backers")</f>
        <v>69.966767371601208</v>
      </c>
      <c r="Q72" s="7" t="str">
        <f>LEFT(N72,FIND("/",N72)-1)</f>
        <v>film &amp; video</v>
      </c>
      <c r="R72" s="7" t="str">
        <f>RIGHT(N72,LEN(N72)-FIND("/",N72))</f>
        <v>drama</v>
      </c>
      <c r="S72" s="11">
        <f t="shared" si="2"/>
        <v>42194.208333333328</v>
      </c>
      <c r="T72" s="11">
        <f t="shared" si="3"/>
        <v>42195.208333333328</v>
      </c>
    </row>
    <row r="73" spans="1:20" ht="31.2" x14ac:dyDescent="0.3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296</v>
      </c>
      <c r="H73" t="s">
        <v>21</v>
      </c>
      <c r="I73" t="s">
        <v>22</v>
      </c>
      <c r="J73">
        <v>1536642000</v>
      </c>
      <c r="K73">
        <v>1538283600</v>
      </c>
      <c r="L73" t="b">
        <v>0</v>
      </c>
      <c r="M73" t="b">
        <v>0</v>
      </c>
      <c r="N73" t="s">
        <v>17</v>
      </c>
      <c r="O73" s="4">
        <f>E73/D73</f>
        <v>0.14962780898876404</v>
      </c>
      <c r="P73" s="5">
        <f>IFERROR(E73/G73,"No Backers")</f>
        <v>71.983108108108112</v>
      </c>
      <c r="Q73" s="7" t="str">
        <f>LEFT(N73,FIND("/",N73)-1)</f>
        <v>food</v>
      </c>
      <c r="R73" s="7" t="str">
        <f>RIGHT(N73,LEN(N73)-FIND("/",N73))</f>
        <v>food trucks</v>
      </c>
      <c r="S73" s="11">
        <f t="shared" si="2"/>
        <v>43354.208333333328</v>
      </c>
      <c r="T73" s="11">
        <f t="shared" si="3"/>
        <v>43373.208333333328</v>
      </c>
    </row>
    <row r="74" spans="1:20" x14ac:dyDescent="0.3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243</v>
      </c>
      <c r="H74" t="s">
        <v>21</v>
      </c>
      <c r="I74" t="s">
        <v>22</v>
      </c>
      <c r="J74">
        <v>1534482000</v>
      </c>
      <c r="K74">
        <v>1534568400</v>
      </c>
      <c r="L74" t="b">
        <v>0</v>
      </c>
      <c r="M74" t="b">
        <v>1</v>
      </c>
      <c r="N74" t="s">
        <v>53</v>
      </c>
      <c r="O74" s="4">
        <f>E74/D74</f>
        <v>0.15022446689113356</v>
      </c>
      <c r="P74" s="5">
        <f>IFERROR(E74/G74,"No Backers")</f>
        <v>55.08230452674897</v>
      </c>
      <c r="Q74" s="7" t="str">
        <f>LEFT(N74,FIND("/",N74)-1)</f>
        <v>film &amp; video</v>
      </c>
      <c r="R74" s="7" t="str">
        <f>RIGHT(N74,LEN(N74)-FIND("/",N74))</f>
        <v>drama</v>
      </c>
      <c r="S74" s="11">
        <f t="shared" si="2"/>
        <v>43329.208333333328</v>
      </c>
      <c r="T74" s="11">
        <f t="shared" si="3"/>
        <v>43330.208333333328</v>
      </c>
    </row>
    <row r="75" spans="1:20" ht="31.2" x14ac:dyDescent="0.3">
      <c r="A75">
        <v>318</v>
      </c>
      <c r="B75" t="s">
        <v>688</v>
      </c>
      <c r="C75" s="3" t="s">
        <v>689</v>
      </c>
      <c r="D75">
        <v>5700</v>
      </c>
      <c r="E75">
        <v>903</v>
      </c>
      <c r="F75" t="s">
        <v>14</v>
      </c>
      <c r="G75">
        <v>17</v>
      </c>
      <c r="H75" t="s">
        <v>21</v>
      </c>
      <c r="I75" t="s">
        <v>22</v>
      </c>
      <c r="J75">
        <v>1392357600</v>
      </c>
      <c r="K75">
        <v>1392530400</v>
      </c>
      <c r="L75" t="b">
        <v>0</v>
      </c>
      <c r="M75" t="b">
        <v>0</v>
      </c>
      <c r="N75" t="s">
        <v>23</v>
      </c>
      <c r="O75" s="4">
        <f>E75/D75</f>
        <v>0.15842105263157893</v>
      </c>
      <c r="P75" s="5">
        <f>IFERROR(E75/G75,"No Backers")</f>
        <v>53.117647058823529</v>
      </c>
      <c r="Q75" s="7" t="str">
        <f>LEFT(N75,FIND("/",N75)-1)</f>
        <v>music</v>
      </c>
      <c r="R75" s="7" t="str">
        <f>RIGHT(N75,LEN(N75)-FIND("/",N75))</f>
        <v>rock</v>
      </c>
      <c r="S75" s="11">
        <f t="shared" si="2"/>
        <v>41684.25</v>
      </c>
      <c r="T75" s="11">
        <f t="shared" si="3"/>
        <v>41686.25</v>
      </c>
    </row>
    <row r="76" spans="1:20" x14ac:dyDescent="0.3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180</v>
      </c>
      <c r="H76" t="s">
        <v>21</v>
      </c>
      <c r="I76" t="s">
        <v>22</v>
      </c>
      <c r="J76">
        <v>1378875600</v>
      </c>
      <c r="K76">
        <v>1380171600</v>
      </c>
      <c r="L76" t="b">
        <v>0</v>
      </c>
      <c r="M76" t="b">
        <v>0</v>
      </c>
      <c r="N76" t="s">
        <v>89</v>
      </c>
      <c r="O76" s="4">
        <f>E76/D76</f>
        <v>0.1632979976442874</v>
      </c>
      <c r="P76" s="5">
        <f>IFERROR(E76/G76,"No Backers")</f>
        <v>77.022222222222226</v>
      </c>
      <c r="Q76" s="7" t="str">
        <f>LEFT(N76,FIND("/",N76)-1)</f>
        <v>games</v>
      </c>
      <c r="R76" s="7" t="str">
        <f>RIGHT(N76,LEN(N76)-FIND("/",N76))</f>
        <v>video games</v>
      </c>
      <c r="S76" s="11">
        <f t="shared" si="2"/>
        <v>41528.208333333336</v>
      </c>
      <c r="T76" s="11">
        <f t="shared" si="3"/>
        <v>41543.208333333336</v>
      </c>
    </row>
    <row r="77" spans="1:20" x14ac:dyDescent="0.3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>
        <v>32</v>
      </c>
      <c r="H77" t="s">
        <v>107</v>
      </c>
      <c r="I77" t="s">
        <v>108</v>
      </c>
      <c r="J77">
        <v>1286254800</v>
      </c>
      <c r="K77">
        <v>1287032400</v>
      </c>
      <c r="L77" t="b">
        <v>0</v>
      </c>
      <c r="M77" t="b">
        <v>0</v>
      </c>
      <c r="N77" t="s">
        <v>33</v>
      </c>
      <c r="O77" s="4">
        <f>E77/D77</f>
        <v>0.16384615384615384</v>
      </c>
      <c r="P77" s="5">
        <f>IFERROR(E77/G77,"No Backers")</f>
        <v>33.28125</v>
      </c>
      <c r="Q77" s="7" t="str">
        <f>LEFT(N77,FIND("/",N77)-1)</f>
        <v>theater</v>
      </c>
      <c r="R77" s="7" t="str">
        <f>RIGHT(N77,LEN(N77)-FIND("/",N77))</f>
        <v>plays</v>
      </c>
      <c r="S77" s="11">
        <f t="shared" si="2"/>
        <v>40456.208333333336</v>
      </c>
      <c r="T77" s="11">
        <f t="shared" si="3"/>
        <v>40465.208333333336</v>
      </c>
    </row>
    <row r="78" spans="1:20" ht="31.2" x14ac:dyDescent="0.3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9</v>
      </c>
      <c r="H78" t="s">
        <v>21</v>
      </c>
      <c r="I78" t="s">
        <v>22</v>
      </c>
      <c r="J78">
        <v>1330063200</v>
      </c>
      <c r="K78">
        <v>1331013600</v>
      </c>
      <c r="L78" t="b">
        <v>0</v>
      </c>
      <c r="M78" t="b">
        <v>1</v>
      </c>
      <c r="N78" t="s">
        <v>119</v>
      </c>
      <c r="O78" s="4">
        <f>E78/D78</f>
        <v>0.16404761904761905</v>
      </c>
      <c r="P78" s="5">
        <f>IFERROR(E78/G78,"No Backers")</f>
        <v>76.555555555555557</v>
      </c>
      <c r="Q78" s="7" t="str">
        <f>LEFT(N78,FIND("/",N78)-1)</f>
        <v>publishing</v>
      </c>
      <c r="R78" s="7" t="str">
        <f>RIGHT(N78,LEN(N78)-FIND("/",N78))</f>
        <v>fiction</v>
      </c>
      <c r="S78" s="11">
        <f t="shared" si="2"/>
        <v>40963.25</v>
      </c>
      <c r="T78" s="11">
        <f t="shared" si="3"/>
        <v>40974.25</v>
      </c>
    </row>
    <row r="79" spans="1:20" x14ac:dyDescent="0.3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257</v>
      </c>
      <c r="H79" t="s">
        <v>21</v>
      </c>
      <c r="I79" t="s">
        <v>22</v>
      </c>
      <c r="J79">
        <v>1453096800</v>
      </c>
      <c r="K79">
        <v>1453356000</v>
      </c>
      <c r="L79" t="b">
        <v>0</v>
      </c>
      <c r="M79" t="b">
        <v>0</v>
      </c>
      <c r="N79" t="s">
        <v>33</v>
      </c>
      <c r="O79" s="4">
        <f>E79/D79</f>
        <v>0.16501669449081802</v>
      </c>
      <c r="P79" s="5">
        <f>IFERROR(E79/G79,"No Backers")</f>
        <v>76.922178988326849</v>
      </c>
      <c r="Q79" s="7" t="str">
        <f>LEFT(N79,FIND("/",N79)-1)</f>
        <v>theater</v>
      </c>
      <c r="R79" s="7" t="str">
        <f>RIGHT(N79,LEN(N79)-FIND("/",N79))</f>
        <v>plays</v>
      </c>
      <c r="S79" s="11">
        <f t="shared" si="2"/>
        <v>42387.25</v>
      </c>
      <c r="T79" s="11">
        <f t="shared" si="3"/>
        <v>42390.25</v>
      </c>
    </row>
    <row r="80" spans="1:20" x14ac:dyDescent="0.3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>
        <v>10</v>
      </c>
      <c r="H80" t="s">
        <v>15</v>
      </c>
      <c r="I80" t="s">
        <v>16</v>
      </c>
      <c r="J80">
        <v>1480572000</v>
      </c>
      <c r="K80">
        <v>1481781600</v>
      </c>
      <c r="L80" t="b">
        <v>1</v>
      </c>
      <c r="M80" t="b">
        <v>0</v>
      </c>
      <c r="N80" t="s">
        <v>33</v>
      </c>
      <c r="O80" s="4">
        <f>E80/D80</f>
        <v>0.16722222222222222</v>
      </c>
      <c r="P80" s="5">
        <f>IFERROR(E80/G80,"No Backers")</f>
        <v>90.3</v>
      </c>
      <c r="Q80" s="7" t="str">
        <f>LEFT(N80,FIND("/",N80)-1)</f>
        <v>theater</v>
      </c>
      <c r="R80" s="7" t="str">
        <f>RIGHT(N80,LEN(N80)-FIND("/",N80))</f>
        <v>plays</v>
      </c>
      <c r="S80" s="11">
        <f t="shared" si="2"/>
        <v>42705.25</v>
      </c>
      <c r="T80" s="11">
        <f t="shared" si="3"/>
        <v>42719.25</v>
      </c>
    </row>
    <row r="81" spans="1:20" x14ac:dyDescent="0.3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245</v>
      </c>
      <c r="H81" t="s">
        <v>21</v>
      </c>
      <c r="I81" t="s">
        <v>22</v>
      </c>
      <c r="J81">
        <v>1322719200</v>
      </c>
      <c r="K81">
        <v>1322978400</v>
      </c>
      <c r="L81" t="b">
        <v>0</v>
      </c>
      <c r="M81" t="b">
        <v>0</v>
      </c>
      <c r="N81" t="s">
        <v>474</v>
      </c>
      <c r="O81" s="4">
        <f>E81/D81</f>
        <v>0.1675440414507772</v>
      </c>
      <c r="P81" s="5">
        <f>IFERROR(E81/G81,"No Backers")</f>
        <v>65.991836734693877</v>
      </c>
      <c r="Q81" s="7" t="str">
        <f>LEFT(N81,FIND("/",N81)-1)</f>
        <v>film &amp; video</v>
      </c>
      <c r="R81" s="7" t="str">
        <f>RIGHT(N81,LEN(N81)-FIND("/",N81))</f>
        <v>science fiction</v>
      </c>
      <c r="S81" s="11">
        <f t="shared" si="2"/>
        <v>40878.25</v>
      </c>
      <c r="T81" s="11">
        <f t="shared" si="3"/>
        <v>40881.25</v>
      </c>
    </row>
    <row r="82" spans="1:20" ht="31.2" x14ac:dyDescent="0.3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>
        <v>51</v>
      </c>
      <c r="H82" t="s">
        <v>21</v>
      </c>
      <c r="I82" t="s">
        <v>22</v>
      </c>
      <c r="J82">
        <v>1320732000</v>
      </c>
      <c r="K82">
        <v>1322460000</v>
      </c>
      <c r="L82" t="b">
        <v>0</v>
      </c>
      <c r="M82" t="b">
        <v>0</v>
      </c>
      <c r="N82" t="s">
        <v>33</v>
      </c>
      <c r="O82" s="4">
        <f>E82/D82</f>
        <v>0.17249999999999999</v>
      </c>
      <c r="P82" s="5">
        <f>IFERROR(E82/G82,"No Backers")</f>
        <v>29.764705882352942</v>
      </c>
      <c r="Q82" s="7" t="str">
        <f>LEFT(N82,FIND("/",N82)-1)</f>
        <v>theater</v>
      </c>
      <c r="R82" s="7" t="str">
        <f>RIGHT(N82,LEN(N82)-FIND("/",N82))</f>
        <v>plays</v>
      </c>
      <c r="S82" s="11">
        <f t="shared" si="2"/>
        <v>40855.25</v>
      </c>
      <c r="T82" s="11">
        <f t="shared" si="3"/>
        <v>40875.25</v>
      </c>
    </row>
    <row r="83" spans="1:20" x14ac:dyDescent="0.3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184</v>
      </c>
      <c r="H83" t="s">
        <v>21</v>
      </c>
      <c r="I83" t="s">
        <v>22</v>
      </c>
      <c r="J83">
        <v>1479880800</v>
      </c>
      <c r="K83">
        <v>1480485600</v>
      </c>
      <c r="L83" t="b">
        <v>0</v>
      </c>
      <c r="M83" t="b">
        <v>0</v>
      </c>
      <c r="N83" t="s">
        <v>33</v>
      </c>
      <c r="O83" s="4">
        <f>E83/D83</f>
        <v>0.17446030330062445</v>
      </c>
      <c r="P83" s="5">
        <f>IFERROR(E83/G83,"No Backers")</f>
        <v>106.28804347826087</v>
      </c>
      <c r="Q83" s="7" t="str">
        <f>LEFT(N83,FIND("/",N83)-1)</f>
        <v>theater</v>
      </c>
      <c r="R83" s="7" t="str">
        <f>RIGHT(N83,LEN(N83)-FIND("/",N83))</f>
        <v>plays</v>
      </c>
      <c r="S83" s="11">
        <f t="shared" si="2"/>
        <v>42697.25</v>
      </c>
      <c r="T83" s="11">
        <f t="shared" si="3"/>
        <v>42704.25</v>
      </c>
    </row>
    <row r="84" spans="1:20" ht="31.2" x14ac:dyDescent="0.3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10</v>
      </c>
      <c r="H84" t="s">
        <v>21</v>
      </c>
      <c r="I84" t="s">
        <v>22</v>
      </c>
      <c r="J84">
        <v>1464152400</v>
      </c>
      <c r="K84">
        <v>1465102800</v>
      </c>
      <c r="L84" t="b">
        <v>0</v>
      </c>
      <c r="M84" t="b">
        <v>0</v>
      </c>
      <c r="N84" t="s">
        <v>33</v>
      </c>
      <c r="O84" s="4">
        <f>E84/D84</f>
        <v>0.17499999999999999</v>
      </c>
      <c r="P84" s="5">
        <f>IFERROR(E84/G84,"No Backers")</f>
        <v>73.5</v>
      </c>
      <c r="Q84" s="7" t="str">
        <f>LEFT(N84,FIND("/",N84)-1)</f>
        <v>theater</v>
      </c>
      <c r="R84" s="7" t="str">
        <f>RIGHT(N84,LEN(N84)-FIND("/",N84))</f>
        <v>plays</v>
      </c>
      <c r="S84" s="11">
        <f t="shared" si="2"/>
        <v>42515.208333333328</v>
      </c>
      <c r="T84" s="11">
        <f t="shared" si="3"/>
        <v>42526.208333333328</v>
      </c>
    </row>
    <row r="85" spans="1:20" x14ac:dyDescent="0.3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215</v>
      </c>
      <c r="H85" t="s">
        <v>21</v>
      </c>
      <c r="I85" t="s">
        <v>22</v>
      </c>
      <c r="J85">
        <v>1547877600</v>
      </c>
      <c r="K85">
        <v>1548050400</v>
      </c>
      <c r="L85" t="b">
        <v>0</v>
      </c>
      <c r="M85" t="b">
        <v>0</v>
      </c>
      <c r="N85" t="s">
        <v>53</v>
      </c>
      <c r="O85" s="4">
        <f>E85/D85</f>
        <v>0.17968844221105529</v>
      </c>
      <c r="P85" s="5">
        <f>IFERROR(E85/G85,"No Backers")</f>
        <v>83.158139534883716</v>
      </c>
      <c r="Q85" s="7" t="str">
        <f>LEFT(N85,FIND("/",N85)-1)</f>
        <v>film &amp; video</v>
      </c>
      <c r="R85" s="7" t="str">
        <f>RIGHT(N85,LEN(N85)-FIND("/",N85))</f>
        <v>drama</v>
      </c>
      <c r="S85" s="11">
        <f t="shared" si="2"/>
        <v>43484.25</v>
      </c>
      <c r="T85" s="11">
        <f t="shared" si="3"/>
        <v>43486.25</v>
      </c>
    </row>
    <row r="86" spans="1:20" x14ac:dyDescent="0.3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15</v>
      </c>
      <c r="H86" t="s">
        <v>21</v>
      </c>
      <c r="I86" t="s">
        <v>22</v>
      </c>
      <c r="J86">
        <v>1463029200</v>
      </c>
      <c r="K86">
        <v>1463374800</v>
      </c>
      <c r="L86" t="b">
        <v>0</v>
      </c>
      <c r="M86" t="b">
        <v>0</v>
      </c>
      <c r="N86" t="s">
        <v>17</v>
      </c>
      <c r="O86" s="4">
        <f>E86/D86</f>
        <v>0.18126436781609195</v>
      </c>
      <c r="P86" s="5">
        <f>IFERROR(E86/G86,"No Backers")</f>
        <v>105.13333333333334</v>
      </c>
      <c r="Q86" s="7" t="str">
        <f>LEFT(N86,FIND("/",N86)-1)</f>
        <v>food</v>
      </c>
      <c r="R86" s="7" t="str">
        <f>RIGHT(N86,LEN(N86)-FIND("/",N86))</f>
        <v>food trucks</v>
      </c>
      <c r="S86" s="11">
        <f t="shared" si="2"/>
        <v>42502.208333333328</v>
      </c>
      <c r="T86" s="11">
        <f t="shared" si="3"/>
        <v>42506.208333333328</v>
      </c>
    </row>
    <row r="87" spans="1:20" x14ac:dyDescent="0.3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662</v>
      </c>
      <c r="H87" t="s">
        <v>15</v>
      </c>
      <c r="I87" t="s">
        <v>16</v>
      </c>
      <c r="J87">
        <v>1448344800</v>
      </c>
      <c r="K87">
        <v>1448604000</v>
      </c>
      <c r="L87" t="b">
        <v>1</v>
      </c>
      <c r="M87" t="b">
        <v>0</v>
      </c>
      <c r="N87" t="s">
        <v>33</v>
      </c>
      <c r="O87" s="4">
        <f>E87/D87</f>
        <v>0.18622397298818233</v>
      </c>
      <c r="P87" s="5">
        <f>IFERROR(E87/G87,"No Backers")</f>
        <v>49.987915407854985</v>
      </c>
      <c r="Q87" s="7" t="str">
        <f>LEFT(N87,FIND("/",N87)-1)</f>
        <v>theater</v>
      </c>
      <c r="R87" s="7" t="str">
        <f>RIGHT(N87,LEN(N87)-FIND("/",N87))</f>
        <v>plays</v>
      </c>
      <c r="S87" s="11">
        <f t="shared" si="2"/>
        <v>42332.25</v>
      </c>
      <c r="T87" s="11">
        <f t="shared" si="3"/>
        <v>42335.25</v>
      </c>
    </row>
    <row r="88" spans="1:20" ht="31.2" x14ac:dyDescent="0.3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t="s">
        <v>14</v>
      </c>
      <c r="G88">
        <v>29</v>
      </c>
      <c r="H88" t="s">
        <v>36</v>
      </c>
      <c r="I88" t="s">
        <v>37</v>
      </c>
      <c r="J88">
        <v>1464584400</v>
      </c>
      <c r="K88">
        <v>1465016400</v>
      </c>
      <c r="L88" t="b">
        <v>0</v>
      </c>
      <c r="M88" t="b">
        <v>0</v>
      </c>
      <c r="N88" t="s">
        <v>23</v>
      </c>
      <c r="O88" s="4">
        <f>E88/D88</f>
        <v>0.18728395061728395</v>
      </c>
      <c r="P88" s="5">
        <f>IFERROR(E88/G88,"No Backers")</f>
        <v>52.310344827586206</v>
      </c>
      <c r="Q88" s="7" t="str">
        <f>LEFT(N88,FIND("/",N88)-1)</f>
        <v>music</v>
      </c>
      <c r="R88" s="7" t="str">
        <f>RIGHT(N88,LEN(N88)-FIND("/",N88))</f>
        <v>rock</v>
      </c>
      <c r="S88" s="11">
        <f t="shared" si="2"/>
        <v>42520.208333333328</v>
      </c>
      <c r="T88" s="11">
        <f t="shared" si="3"/>
        <v>42525.208333333328</v>
      </c>
    </row>
    <row r="89" spans="1:20" x14ac:dyDescent="0.3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37</v>
      </c>
      <c r="H89" t="s">
        <v>21</v>
      </c>
      <c r="I89" t="s">
        <v>22</v>
      </c>
      <c r="J89">
        <v>1299823200</v>
      </c>
      <c r="K89">
        <v>1302066000</v>
      </c>
      <c r="L89" t="b">
        <v>0</v>
      </c>
      <c r="M89" t="b">
        <v>0</v>
      </c>
      <c r="N89" t="s">
        <v>159</v>
      </c>
      <c r="O89" s="4">
        <f>E89/D89</f>
        <v>0.18853658536585366</v>
      </c>
      <c r="P89" s="5">
        <f>IFERROR(E89/G89,"No Backers")</f>
        <v>41.783783783783782</v>
      </c>
      <c r="Q89" s="7" t="str">
        <f>LEFT(N89,FIND("/",N89)-1)</f>
        <v>music</v>
      </c>
      <c r="R89" s="7" t="str">
        <f>RIGHT(N89,LEN(N89)-FIND("/",N89))</f>
        <v>jazz</v>
      </c>
      <c r="S89" s="11">
        <f t="shared" si="2"/>
        <v>40613.25</v>
      </c>
      <c r="T89" s="11">
        <f t="shared" si="3"/>
        <v>40639.208333333336</v>
      </c>
    </row>
    <row r="90" spans="1:20" x14ac:dyDescent="0.3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t="s">
        <v>14</v>
      </c>
      <c r="G90">
        <v>75</v>
      </c>
      <c r="H90" t="s">
        <v>21</v>
      </c>
      <c r="I90" t="s">
        <v>22</v>
      </c>
      <c r="J90">
        <v>1413608400</v>
      </c>
      <c r="K90">
        <v>1415685600</v>
      </c>
      <c r="L90" t="b">
        <v>0</v>
      </c>
      <c r="M90" t="b">
        <v>1</v>
      </c>
      <c r="N90" t="s">
        <v>33</v>
      </c>
      <c r="O90" s="4">
        <f>E90/D90</f>
        <v>0.18888888888888888</v>
      </c>
      <c r="P90" s="5">
        <f>IFERROR(E90/G90,"No Backers")</f>
        <v>24.933333333333334</v>
      </c>
      <c r="Q90" s="7" t="str">
        <f>LEFT(N90,FIND("/",N90)-1)</f>
        <v>theater</v>
      </c>
      <c r="R90" s="7" t="str">
        <f>RIGHT(N90,LEN(N90)-FIND("/",N90))</f>
        <v>plays</v>
      </c>
      <c r="S90" s="11">
        <f t="shared" si="2"/>
        <v>41930.208333333336</v>
      </c>
      <c r="T90" s="11">
        <f t="shared" si="3"/>
        <v>41954.25</v>
      </c>
    </row>
    <row r="91" spans="1:20" x14ac:dyDescent="0.3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830</v>
      </c>
      <c r="H91" t="s">
        <v>21</v>
      </c>
      <c r="I91" t="s">
        <v>22</v>
      </c>
      <c r="J91">
        <v>1450764000</v>
      </c>
      <c r="K91">
        <v>1451109600</v>
      </c>
      <c r="L91" t="b">
        <v>0</v>
      </c>
      <c r="M91" t="b">
        <v>0</v>
      </c>
      <c r="N91" t="s">
        <v>474</v>
      </c>
      <c r="O91" s="4">
        <f>E91/D91</f>
        <v>0.19028784648187633</v>
      </c>
      <c r="P91" s="5">
        <f>IFERROR(E91/G91,"No Backers")</f>
        <v>43.00963855421687</v>
      </c>
      <c r="Q91" s="7" t="str">
        <f>LEFT(N91,FIND("/",N91)-1)</f>
        <v>film &amp; video</v>
      </c>
      <c r="R91" s="7" t="str">
        <f>RIGHT(N91,LEN(N91)-FIND("/",N91))</f>
        <v>science fiction</v>
      </c>
      <c r="S91" s="11">
        <f t="shared" si="2"/>
        <v>42360.25</v>
      </c>
      <c r="T91" s="11">
        <f t="shared" si="3"/>
        <v>42364.25</v>
      </c>
    </row>
    <row r="92" spans="1:20" x14ac:dyDescent="0.3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t="s">
        <v>14</v>
      </c>
      <c r="G92">
        <v>30</v>
      </c>
      <c r="H92" t="s">
        <v>21</v>
      </c>
      <c r="I92" t="s">
        <v>22</v>
      </c>
      <c r="J92">
        <v>1494738000</v>
      </c>
      <c r="K92">
        <v>1495861200</v>
      </c>
      <c r="L92" t="b">
        <v>0</v>
      </c>
      <c r="M92" t="b">
        <v>0</v>
      </c>
      <c r="N92" t="s">
        <v>33</v>
      </c>
      <c r="O92" s="4">
        <f>E92/D92</f>
        <v>0.19227272727272726</v>
      </c>
      <c r="P92" s="5">
        <f>IFERROR(E92/G92,"No Backers")</f>
        <v>42.3</v>
      </c>
      <c r="Q92" s="7" t="str">
        <f>LEFT(N92,FIND("/",N92)-1)</f>
        <v>theater</v>
      </c>
      <c r="R92" s="7" t="str">
        <f>RIGHT(N92,LEN(N92)-FIND("/",N92))</f>
        <v>plays</v>
      </c>
      <c r="S92" s="11">
        <f t="shared" si="2"/>
        <v>42869.208333333328</v>
      </c>
      <c r="T92" s="11">
        <f t="shared" si="3"/>
        <v>42882.208333333328</v>
      </c>
    </row>
    <row r="93" spans="1:20" x14ac:dyDescent="0.3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296</v>
      </c>
      <c r="H93" t="s">
        <v>21</v>
      </c>
      <c r="I93" t="s">
        <v>22</v>
      </c>
      <c r="J93">
        <v>1421906400</v>
      </c>
      <c r="K93">
        <v>1421992800</v>
      </c>
      <c r="L93" t="b">
        <v>0</v>
      </c>
      <c r="M93" t="b">
        <v>0</v>
      </c>
      <c r="N93" t="s">
        <v>33</v>
      </c>
      <c r="O93" s="4">
        <f>E93/D93</f>
        <v>0.19556634304207121</v>
      </c>
      <c r="P93" s="5">
        <f>IFERROR(E93/G93,"No Backers")</f>
        <v>102.07770270270271</v>
      </c>
      <c r="Q93" s="7" t="str">
        <f>LEFT(N93,FIND("/",N93)-1)</f>
        <v>theater</v>
      </c>
      <c r="R93" s="7" t="str">
        <f>RIGHT(N93,LEN(N93)-FIND("/",N93))</f>
        <v>plays</v>
      </c>
      <c r="S93" s="11">
        <f t="shared" si="2"/>
        <v>42026.25</v>
      </c>
      <c r="T93" s="11">
        <f t="shared" si="3"/>
        <v>42027.25</v>
      </c>
    </row>
    <row r="94" spans="1:20" x14ac:dyDescent="0.3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708</v>
      </c>
      <c r="H94" t="s">
        <v>36</v>
      </c>
      <c r="I94" t="s">
        <v>37</v>
      </c>
      <c r="J94">
        <v>1281330000</v>
      </c>
      <c r="K94">
        <v>1281502800</v>
      </c>
      <c r="L94" t="b">
        <v>0</v>
      </c>
      <c r="M94" t="b">
        <v>0</v>
      </c>
      <c r="N94" t="s">
        <v>33</v>
      </c>
      <c r="O94" s="4">
        <f>E94/D94</f>
        <v>0.19932788374205268</v>
      </c>
      <c r="P94" s="5">
        <f>IFERROR(E94/G94,"No Backers")</f>
        <v>30.997175141242938</v>
      </c>
      <c r="Q94" s="7" t="str">
        <f>LEFT(N94,FIND("/",N94)-1)</f>
        <v>theater</v>
      </c>
      <c r="R94" s="7" t="str">
        <f>RIGHT(N94,LEN(N94)-FIND("/",N94))</f>
        <v>plays</v>
      </c>
      <c r="S94" s="11">
        <f t="shared" si="2"/>
        <v>40399.208333333336</v>
      </c>
      <c r="T94" s="11">
        <f t="shared" si="3"/>
        <v>40401.208333333336</v>
      </c>
    </row>
    <row r="95" spans="1:20" ht="31.2" x14ac:dyDescent="0.3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243</v>
      </c>
      <c r="H95" t="s">
        <v>21</v>
      </c>
      <c r="I95" t="s">
        <v>22</v>
      </c>
      <c r="J95">
        <v>1403845200</v>
      </c>
      <c r="K95">
        <v>1404190800</v>
      </c>
      <c r="L95" t="b">
        <v>0</v>
      </c>
      <c r="M95" t="b">
        <v>0</v>
      </c>
      <c r="N95" t="s">
        <v>23</v>
      </c>
      <c r="O95" s="4">
        <f>E95/D95</f>
        <v>0.19992957746478873</v>
      </c>
      <c r="P95" s="5">
        <f>IFERROR(E95/G95,"No Backers")</f>
        <v>35.049382716049379</v>
      </c>
      <c r="Q95" s="7" t="str">
        <f>LEFT(N95,FIND("/",N95)-1)</f>
        <v>music</v>
      </c>
      <c r="R95" s="7" t="str">
        <f>RIGHT(N95,LEN(N95)-FIND("/",N95))</f>
        <v>rock</v>
      </c>
      <c r="S95" s="11">
        <f t="shared" si="2"/>
        <v>41817.208333333336</v>
      </c>
      <c r="T95" s="11">
        <f t="shared" si="3"/>
        <v>41821.208333333336</v>
      </c>
    </row>
    <row r="96" spans="1:20" x14ac:dyDescent="0.3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41</v>
      </c>
      <c r="H96" t="s">
        <v>21</v>
      </c>
      <c r="I96" t="s">
        <v>22</v>
      </c>
      <c r="J96">
        <v>1303880400</v>
      </c>
      <c r="K96">
        <v>1304485200</v>
      </c>
      <c r="L96" t="b">
        <v>0</v>
      </c>
      <c r="M96" t="b">
        <v>0</v>
      </c>
      <c r="N96" t="s">
        <v>33</v>
      </c>
      <c r="O96" s="4">
        <f>E96/D96</f>
        <v>0.20252747252747252</v>
      </c>
      <c r="P96" s="5">
        <f>IFERROR(E96/G96,"No Backers")</f>
        <v>44.951219512195124</v>
      </c>
      <c r="Q96" s="7" t="str">
        <f>LEFT(N96,FIND("/",N96)-1)</f>
        <v>theater</v>
      </c>
      <c r="R96" s="7" t="str">
        <f>RIGHT(N96,LEN(N96)-FIND("/",N96))</f>
        <v>plays</v>
      </c>
      <c r="S96" s="11">
        <f t="shared" si="2"/>
        <v>40660.208333333336</v>
      </c>
      <c r="T96" s="11">
        <f t="shared" si="3"/>
        <v>40667.208333333336</v>
      </c>
    </row>
    <row r="97" spans="1:20" ht="31.2" x14ac:dyDescent="0.3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14</v>
      </c>
      <c r="H97" t="s">
        <v>107</v>
      </c>
      <c r="I97" t="s">
        <v>108</v>
      </c>
      <c r="J97">
        <v>1453615200</v>
      </c>
      <c r="K97">
        <v>1453788000</v>
      </c>
      <c r="L97" t="b">
        <v>1</v>
      </c>
      <c r="M97" t="b">
        <v>1</v>
      </c>
      <c r="N97" t="s">
        <v>33</v>
      </c>
      <c r="O97" s="4">
        <f>E97/D97</f>
        <v>0.20322580645161289</v>
      </c>
      <c r="P97" s="5">
        <f>IFERROR(E97/G97,"No Backers")</f>
        <v>90</v>
      </c>
      <c r="Q97" s="7" t="str">
        <f>LEFT(N97,FIND("/",N97)-1)</f>
        <v>theater</v>
      </c>
      <c r="R97" s="7" t="str">
        <f>RIGHT(N97,LEN(N97)-FIND("/",N97))</f>
        <v>plays</v>
      </c>
      <c r="S97" s="11">
        <f t="shared" si="2"/>
        <v>42393.25</v>
      </c>
      <c r="T97" s="11">
        <f t="shared" si="3"/>
        <v>42395.25</v>
      </c>
    </row>
    <row r="98" spans="1:20" x14ac:dyDescent="0.3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t="s">
        <v>14</v>
      </c>
      <c r="G98">
        <v>16</v>
      </c>
      <c r="H98" t="s">
        <v>21</v>
      </c>
      <c r="I98" t="s">
        <v>22</v>
      </c>
      <c r="J98">
        <v>1270789200</v>
      </c>
      <c r="K98">
        <v>1272171600</v>
      </c>
      <c r="L98" t="b">
        <v>0</v>
      </c>
      <c r="M98" t="b">
        <v>0</v>
      </c>
      <c r="N98" t="s">
        <v>89</v>
      </c>
      <c r="O98" s="4">
        <f>E98/D98</f>
        <v>0.20333333333333334</v>
      </c>
      <c r="P98" s="5">
        <f>IFERROR(E98/G98,"No Backers")</f>
        <v>99.125</v>
      </c>
      <c r="Q98" s="7" t="str">
        <f>LEFT(N98,FIND("/",N98)-1)</f>
        <v>games</v>
      </c>
      <c r="R98" s="7" t="str">
        <f>RIGHT(N98,LEN(N98)-FIND("/",N98))</f>
        <v>video games</v>
      </c>
      <c r="S98" s="11">
        <f t="shared" si="2"/>
        <v>40277.208333333336</v>
      </c>
      <c r="T98" s="11">
        <f t="shared" si="3"/>
        <v>40293.208333333336</v>
      </c>
    </row>
    <row r="99" spans="1:20" ht="31.2" x14ac:dyDescent="0.3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76</v>
      </c>
      <c r="H99" t="s">
        <v>21</v>
      </c>
      <c r="I99" t="s">
        <v>22</v>
      </c>
      <c r="J99">
        <v>1343797200</v>
      </c>
      <c r="K99">
        <v>1344834000</v>
      </c>
      <c r="L99" t="b">
        <v>0</v>
      </c>
      <c r="M99" t="b">
        <v>0</v>
      </c>
      <c r="N99" t="s">
        <v>33</v>
      </c>
      <c r="O99" s="4">
        <f>E99/D99</f>
        <v>0.20338181818181819</v>
      </c>
      <c r="P99" s="5">
        <f>IFERROR(E99/G99,"No Backers")</f>
        <v>73.59210526315789</v>
      </c>
      <c r="Q99" s="7" t="str">
        <f>LEFT(N99,FIND("/",N99)-1)</f>
        <v>theater</v>
      </c>
      <c r="R99" s="7" t="str">
        <f>RIGHT(N99,LEN(N99)-FIND("/",N99))</f>
        <v>plays</v>
      </c>
      <c r="S99" s="11">
        <f t="shared" si="2"/>
        <v>41122.208333333336</v>
      </c>
      <c r="T99" s="11">
        <f t="shared" si="3"/>
        <v>41134.208333333336</v>
      </c>
    </row>
    <row r="100" spans="1:20" x14ac:dyDescent="0.3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326</v>
      </c>
      <c r="H100" t="s">
        <v>21</v>
      </c>
      <c r="I100" t="s">
        <v>22</v>
      </c>
      <c r="J100">
        <v>1429592400</v>
      </c>
      <c r="K100">
        <v>1430974800</v>
      </c>
      <c r="L100" t="b">
        <v>0</v>
      </c>
      <c r="M100" t="b">
        <v>1</v>
      </c>
      <c r="N100" t="s">
        <v>65</v>
      </c>
      <c r="O100" s="4">
        <f>E100/D100</f>
        <v>0.20896851248642778</v>
      </c>
      <c r="P100" s="5">
        <f>IFERROR(E100/G100,"No Backers")</f>
        <v>59.036809815950917</v>
      </c>
      <c r="Q100" s="7" t="str">
        <f>LEFT(N100,FIND("/",N100)-1)</f>
        <v>technology</v>
      </c>
      <c r="R100" s="7" t="str">
        <f>RIGHT(N100,LEN(N100)-FIND("/",N100))</f>
        <v>wearables</v>
      </c>
      <c r="S100" s="11">
        <f t="shared" si="2"/>
        <v>42115.208333333328</v>
      </c>
      <c r="T100" s="11">
        <f t="shared" si="3"/>
        <v>42131.208333333328</v>
      </c>
    </row>
    <row r="101" spans="1:20" x14ac:dyDescent="0.3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18</v>
      </c>
      <c r="H101" t="s">
        <v>40</v>
      </c>
      <c r="I101" t="s">
        <v>41</v>
      </c>
      <c r="J101">
        <v>1505278800</v>
      </c>
      <c r="K101">
        <v>1505365200</v>
      </c>
      <c r="L101" t="b">
        <v>0</v>
      </c>
      <c r="M101" t="b">
        <v>0</v>
      </c>
      <c r="N101" t="s">
        <v>42</v>
      </c>
      <c r="O101" s="4">
        <f>E101/D101</f>
        <v>0.20961538461538462</v>
      </c>
      <c r="P101" s="5">
        <f>IFERROR(E101/G101,"No Backers")</f>
        <v>60.555555555555557</v>
      </c>
      <c r="Q101" s="7" t="str">
        <f>LEFT(N101,FIND("/",N101)-1)</f>
        <v>film &amp; video</v>
      </c>
      <c r="R101" s="7" t="str">
        <f>RIGHT(N101,LEN(N101)-FIND("/",N101))</f>
        <v>documentary</v>
      </c>
      <c r="S101" s="11">
        <f t="shared" si="2"/>
        <v>42991.208333333328</v>
      </c>
      <c r="T101" s="11">
        <f t="shared" si="3"/>
        <v>42992.208333333328</v>
      </c>
    </row>
    <row r="102" spans="1:20" ht="31.2" x14ac:dyDescent="0.3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808</v>
      </c>
      <c r="H102" t="s">
        <v>26</v>
      </c>
      <c r="I102" t="s">
        <v>27</v>
      </c>
      <c r="J102">
        <v>1462510800</v>
      </c>
      <c r="K102">
        <v>1463115600</v>
      </c>
      <c r="L102" t="b">
        <v>0</v>
      </c>
      <c r="M102" t="b">
        <v>0</v>
      </c>
      <c r="N102" t="s">
        <v>42</v>
      </c>
      <c r="O102" s="4">
        <f>E102/D102</f>
        <v>0.21188688946015424</v>
      </c>
      <c r="P102" s="5">
        <f>IFERROR(E102/G102,"No Backers")</f>
        <v>51.004950495049506</v>
      </c>
      <c r="Q102" s="7" t="str">
        <f>LEFT(N102,FIND("/",N102)-1)</f>
        <v>film &amp; video</v>
      </c>
      <c r="R102" s="7" t="str">
        <f>RIGHT(N102,LEN(N102)-FIND("/",N102))</f>
        <v>documentary</v>
      </c>
      <c r="S102" s="11">
        <f t="shared" si="2"/>
        <v>42496.208333333328</v>
      </c>
      <c r="T102" s="11">
        <f t="shared" si="3"/>
        <v>42503.208333333328</v>
      </c>
    </row>
    <row r="103" spans="1:20" x14ac:dyDescent="0.3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252</v>
      </c>
      <c r="H103" t="s">
        <v>21</v>
      </c>
      <c r="I103" t="s">
        <v>22</v>
      </c>
      <c r="J103">
        <v>1291960800</v>
      </c>
      <c r="K103">
        <v>1292133600</v>
      </c>
      <c r="L103" t="b">
        <v>0</v>
      </c>
      <c r="M103" t="b">
        <v>1</v>
      </c>
      <c r="N103" t="s">
        <v>33</v>
      </c>
      <c r="O103" s="4">
        <f>E103/D103</f>
        <v>0.21615194054500414</v>
      </c>
      <c r="P103" s="5">
        <f>IFERROR(E103/G103,"No Backers")</f>
        <v>103.87301587301587</v>
      </c>
      <c r="Q103" s="7" t="str">
        <f>LEFT(N103,FIND("/",N103)-1)</f>
        <v>theater</v>
      </c>
      <c r="R103" s="7" t="str">
        <f>RIGHT(N103,LEN(N103)-FIND("/",N103))</f>
        <v>plays</v>
      </c>
      <c r="S103" s="11">
        <f t="shared" si="2"/>
        <v>40522.25</v>
      </c>
      <c r="T103" s="11">
        <f t="shared" si="3"/>
        <v>40524.25</v>
      </c>
    </row>
    <row r="104" spans="1:20" x14ac:dyDescent="0.3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528</v>
      </c>
      <c r="H104" t="s">
        <v>98</v>
      </c>
      <c r="I104" t="s">
        <v>99</v>
      </c>
      <c r="J104">
        <v>1386309600</v>
      </c>
      <c r="K104">
        <v>1386741600</v>
      </c>
      <c r="L104" t="b">
        <v>0</v>
      </c>
      <c r="M104" t="b">
        <v>1</v>
      </c>
      <c r="N104" t="s">
        <v>23</v>
      </c>
      <c r="O104" s="4">
        <f>E104/D104</f>
        <v>0.22439077144917088</v>
      </c>
      <c r="P104" s="5">
        <f>IFERROR(E104/G104,"No Backers")</f>
        <v>58.945075757575758</v>
      </c>
      <c r="Q104" s="7" t="str">
        <f>LEFT(N104,FIND("/",N104)-1)</f>
        <v>music</v>
      </c>
      <c r="R104" s="7" t="str">
        <f>RIGHT(N104,LEN(N104)-FIND("/",N104))</f>
        <v>rock</v>
      </c>
      <c r="S104" s="11">
        <f t="shared" si="2"/>
        <v>41614.25</v>
      </c>
      <c r="T104" s="11">
        <f t="shared" si="3"/>
        <v>41619.25</v>
      </c>
    </row>
    <row r="105" spans="1:20" x14ac:dyDescent="0.3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211</v>
      </c>
      <c r="H105" t="s">
        <v>21</v>
      </c>
      <c r="I105" t="s">
        <v>22</v>
      </c>
      <c r="J105">
        <v>1481522400</v>
      </c>
      <c r="K105">
        <v>1482472800</v>
      </c>
      <c r="L105" t="b">
        <v>0</v>
      </c>
      <c r="M105" t="b">
        <v>0</v>
      </c>
      <c r="N105" t="s">
        <v>89</v>
      </c>
      <c r="O105" s="4">
        <f>E105/D105</f>
        <v>0.22896588486140726</v>
      </c>
      <c r="P105" s="5">
        <f>IFERROR(E105/G105,"No Backers")</f>
        <v>101.78672985781991</v>
      </c>
      <c r="Q105" s="7" t="str">
        <f>LEFT(N105,FIND("/",N105)-1)</f>
        <v>games</v>
      </c>
      <c r="R105" s="7" t="str">
        <f>RIGHT(N105,LEN(N105)-FIND("/",N105))</f>
        <v>video games</v>
      </c>
      <c r="S105" s="11">
        <f t="shared" si="2"/>
        <v>42716.25</v>
      </c>
      <c r="T105" s="11">
        <f t="shared" si="3"/>
        <v>42727.25</v>
      </c>
    </row>
    <row r="106" spans="1:20" x14ac:dyDescent="0.3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15</v>
      </c>
      <c r="H106" t="s">
        <v>40</v>
      </c>
      <c r="I106" t="s">
        <v>41</v>
      </c>
      <c r="J106">
        <v>1453615200</v>
      </c>
      <c r="K106">
        <v>1456812000</v>
      </c>
      <c r="L106" t="b">
        <v>0</v>
      </c>
      <c r="M106" t="b">
        <v>0</v>
      </c>
      <c r="N106" t="s">
        <v>23</v>
      </c>
      <c r="O106" s="4">
        <f>E106/D106</f>
        <v>0.23390243902439026</v>
      </c>
      <c r="P106" s="5">
        <f>IFERROR(E106/G106,"No Backers")</f>
        <v>63.93333333333333</v>
      </c>
      <c r="Q106" s="7" t="str">
        <f>LEFT(N106,FIND("/",N106)-1)</f>
        <v>music</v>
      </c>
      <c r="R106" s="7" t="str">
        <f>RIGHT(N106,LEN(N106)-FIND("/",N106))</f>
        <v>rock</v>
      </c>
      <c r="S106" s="11">
        <f t="shared" si="2"/>
        <v>42393.25</v>
      </c>
      <c r="T106" s="11">
        <f t="shared" si="3"/>
        <v>42430.25</v>
      </c>
    </row>
    <row r="107" spans="1:20" x14ac:dyDescent="0.3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441</v>
      </c>
      <c r="H107" t="s">
        <v>21</v>
      </c>
      <c r="I107" t="s">
        <v>22</v>
      </c>
      <c r="J107">
        <v>1457071200</v>
      </c>
      <c r="K107">
        <v>1457071200</v>
      </c>
      <c r="L107" t="b">
        <v>0</v>
      </c>
      <c r="M107" t="b">
        <v>0</v>
      </c>
      <c r="N107" t="s">
        <v>33</v>
      </c>
      <c r="O107" s="4">
        <f>E107/D107</f>
        <v>0.23525352848928385</v>
      </c>
      <c r="P107" s="5">
        <f>IFERROR(E107/G107,"No Backers")</f>
        <v>102.0498866213152</v>
      </c>
      <c r="Q107" s="7" t="str">
        <f>LEFT(N107,FIND("/",N107)-1)</f>
        <v>theater</v>
      </c>
      <c r="R107" s="7" t="str">
        <f>RIGHT(N107,LEN(N107)-FIND("/",N107))</f>
        <v>plays</v>
      </c>
      <c r="S107" s="11">
        <f t="shared" si="2"/>
        <v>42433.25</v>
      </c>
      <c r="T107" s="11">
        <f t="shared" si="3"/>
        <v>42433.25</v>
      </c>
    </row>
    <row r="108" spans="1:20" x14ac:dyDescent="0.3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526</v>
      </c>
      <c r="H108" t="s">
        <v>21</v>
      </c>
      <c r="I108" t="s">
        <v>22</v>
      </c>
      <c r="J108">
        <v>1277096400</v>
      </c>
      <c r="K108">
        <v>1278306000</v>
      </c>
      <c r="L108" t="b">
        <v>0</v>
      </c>
      <c r="M108" t="b">
        <v>0</v>
      </c>
      <c r="N108" t="s">
        <v>53</v>
      </c>
      <c r="O108" s="4">
        <f>E108/D108</f>
        <v>0.23703520691785052</v>
      </c>
      <c r="P108" s="5">
        <f>IFERROR(E108/G108,"No Backers")</f>
        <v>72.958174904942965</v>
      </c>
      <c r="Q108" s="7" t="str">
        <f>LEFT(N108,FIND("/",N108)-1)</f>
        <v>film &amp; video</v>
      </c>
      <c r="R108" s="7" t="str">
        <f>RIGHT(N108,LEN(N108)-FIND("/",N108))</f>
        <v>drama</v>
      </c>
      <c r="S108" s="11">
        <f t="shared" si="2"/>
        <v>40350.208333333336</v>
      </c>
      <c r="T108" s="11">
        <f t="shared" si="3"/>
        <v>40364.208333333336</v>
      </c>
    </row>
    <row r="109" spans="1:20" x14ac:dyDescent="0.3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579</v>
      </c>
      <c r="H109" t="s">
        <v>36</v>
      </c>
      <c r="I109" t="s">
        <v>37</v>
      </c>
      <c r="J109">
        <v>1420092000</v>
      </c>
      <c r="K109">
        <v>1420264800</v>
      </c>
      <c r="L109" t="b">
        <v>0</v>
      </c>
      <c r="M109" t="b">
        <v>0</v>
      </c>
      <c r="N109" t="s">
        <v>28</v>
      </c>
      <c r="O109" s="4">
        <f>E109/D109</f>
        <v>0.239488107549121</v>
      </c>
      <c r="P109" s="5">
        <f>IFERROR(E109/G109,"No Backers")</f>
        <v>79.994818652849744</v>
      </c>
      <c r="Q109" s="7" t="str">
        <f>LEFT(N109,FIND("/",N109)-1)</f>
        <v>technology</v>
      </c>
      <c r="R109" s="7" t="str">
        <f>RIGHT(N109,LEN(N109)-FIND("/",N109))</f>
        <v>web</v>
      </c>
      <c r="S109" s="11">
        <f t="shared" si="2"/>
        <v>42005.25</v>
      </c>
      <c r="T109" s="11">
        <f t="shared" si="3"/>
        <v>42007.25</v>
      </c>
    </row>
    <row r="110" spans="1:20" x14ac:dyDescent="0.3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595</v>
      </c>
      <c r="H110" t="s">
        <v>21</v>
      </c>
      <c r="I110" t="s">
        <v>22</v>
      </c>
      <c r="J110">
        <v>1275886800</v>
      </c>
      <c r="K110">
        <v>1278910800</v>
      </c>
      <c r="L110" t="b">
        <v>1</v>
      </c>
      <c r="M110" t="b">
        <v>1</v>
      </c>
      <c r="N110" t="s">
        <v>100</v>
      </c>
      <c r="O110" s="4">
        <f>E110/D110</f>
        <v>0.23995287958115183</v>
      </c>
      <c r="P110" s="5">
        <f>IFERROR(E110/G110,"No Backers")</f>
        <v>77.026890756302521</v>
      </c>
      <c r="Q110" s="7" t="str">
        <f>LEFT(N110,FIND("/",N110)-1)</f>
        <v>film &amp; video</v>
      </c>
      <c r="R110" s="7" t="str">
        <f>RIGHT(N110,LEN(N110)-FIND("/",N110))</f>
        <v>shorts</v>
      </c>
      <c r="S110" s="11">
        <f t="shared" si="2"/>
        <v>40336.208333333336</v>
      </c>
      <c r="T110" s="11">
        <f t="shared" si="3"/>
        <v>40371.208333333336</v>
      </c>
    </row>
    <row r="111" spans="1:20" x14ac:dyDescent="0.3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362</v>
      </c>
      <c r="H111" t="s">
        <v>21</v>
      </c>
      <c r="I111" t="s">
        <v>22</v>
      </c>
      <c r="J111">
        <v>1564030800</v>
      </c>
      <c r="K111">
        <v>1564894800</v>
      </c>
      <c r="L111" t="b">
        <v>0</v>
      </c>
      <c r="M111" t="b">
        <v>0</v>
      </c>
      <c r="N111" t="s">
        <v>33</v>
      </c>
      <c r="O111" s="4">
        <f>E111/D111</f>
        <v>0.24017591339648173</v>
      </c>
      <c r="P111" s="5">
        <f>IFERROR(E111/G111,"No Backers")</f>
        <v>98.060773480662988</v>
      </c>
      <c r="Q111" s="7" t="str">
        <f>LEFT(N111,FIND("/",N111)-1)</f>
        <v>theater</v>
      </c>
      <c r="R111" s="7" t="str">
        <f>RIGHT(N111,LEN(N111)-FIND("/",N111))</f>
        <v>plays</v>
      </c>
      <c r="S111" s="11">
        <f t="shared" si="2"/>
        <v>43671.208333333328</v>
      </c>
      <c r="T111" s="11">
        <f t="shared" si="3"/>
        <v>43681.208333333328</v>
      </c>
    </row>
    <row r="112" spans="1:20" ht="31.2" x14ac:dyDescent="0.3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17</v>
      </c>
      <c r="H112" t="s">
        <v>21</v>
      </c>
      <c r="I112" t="s">
        <v>22</v>
      </c>
      <c r="J112">
        <v>1292738400</v>
      </c>
      <c r="K112">
        <v>1295676000</v>
      </c>
      <c r="L112" t="b">
        <v>0</v>
      </c>
      <c r="M112" t="b">
        <v>0</v>
      </c>
      <c r="N112" t="s">
        <v>33</v>
      </c>
      <c r="O112" s="4">
        <f>E112/D112</f>
        <v>0.24063291139240506</v>
      </c>
      <c r="P112" s="5">
        <f>IFERROR(E112/G112,"No Backers")</f>
        <v>111.82352941176471</v>
      </c>
      <c r="Q112" s="7" t="str">
        <f>LEFT(N112,FIND("/",N112)-1)</f>
        <v>theater</v>
      </c>
      <c r="R112" s="7" t="str">
        <f>RIGHT(N112,LEN(N112)-FIND("/",N112))</f>
        <v>plays</v>
      </c>
      <c r="S112" s="11">
        <f t="shared" si="2"/>
        <v>40531.25</v>
      </c>
      <c r="T112" s="11">
        <f t="shared" si="3"/>
        <v>40565.25</v>
      </c>
    </row>
    <row r="113" spans="1:20" x14ac:dyDescent="0.3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26</v>
      </c>
      <c r="H113" t="s">
        <v>40</v>
      </c>
      <c r="I113" t="s">
        <v>41</v>
      </c>
      <c r="J113">
        <v>1395896400</v>
      </c>
      <c r="K113">
        <v>1396069200</v>
      </c>
      <c r="L113" t="b">
        <v>0</v>
      </c>
      <c r="M113" t="b">
        <v>0</v>
      </c>
      <c r="N113" t="s">
        <v>42</v>
      </c>
      <c r="O113" s="4">
        <f>E113/D113</f>
        <v>0.24134831460674158</v>
      </c>
      <c r="P113" s="5">
        <f>IFERROR(E113/G113,"No Backers")</f>
        <v>82.615384615384613</v>
      </c>
      <c r="Q113" s="7" t="str">
        <f>LEFT(N113,FIND("/",N113)-1)</f>
        <v>film &amp; video</v>
      </c>
      <c r="R113" s="7" t="str">
        <f>RIGHT(N113,LEN(N113)-FIND("/",N113))</f>
        <v>documentary</v>
      </c>
      <c r="S113" s="11">
        <f t="shared" si="2"/>
        <v>41725.208333333336</v>
      </c>
      <c r="T113" s="11">
        <f t="shared" si="3"/>
        <v>41727.208333333336</v>
      </c>
    </row>
    <row r="114" spans="1:20" x14ac:dyDescent="0.3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395</v>
      </c>
      <c r="H114" t="s">
        <v>107</v>
      </c>
      <c r="I114" t="s">
        <v>108</v>
      </c>
      <c r="J114">
        <v>1433912400</v>
      </c>
      <c r="K114">
        <v>1436158800</v>
      </c>
      <c r="L114" t="b">
        <v>0</v>
      </c>
      <c r="M114" t="b">
        <v>0</v>
      </c>
      <c r="N114" t="s">
        <v>292</v>
      </c>
      <c r="O114" s="4">
        <f>E114/D114</f>
        <v>0.24205617977528091</v>
      </c>
      <c r="P114" s="5">
        <f>IFERROR(E114/G114,"No Backers")</f>
        <v>109.07848101265823</v>
      </c>
      <c r="Q114" s="7" t="str">
        <f>LEFT(N114,FIND("/",N114)-1)</f>
        <v>games</v>
      </c>
      <c r="R114" s="7" t="str">
        <f>RIGHT(N114,LEN(N114)-FIND("/",N114))</f>
        <v>mobile games</v>
      </c>
      <c r="S114" s="11">
        <f t="shared" si="2"/>
        <v>42165.208333333328</v>
      </c>
      <c r="T114" s="11">
        <f t="shared" si="3"/>
        <v>42191.208333333328</v>
      </c>
    </row>
    <row r="115" spans="1:20" ht="31.2" x14ac:dyDescent="0.3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439</v>
      </c>
      <c r="H115" t="s">
        <v>40</v>
      </c>
      <c r="I115" t="s">
        <v>41</v>
      </c>
      <c r="J115">
        <v>1513663200</v>
      </c>
      <c r="K115">
        <v>1515045600</v>
      </c>
      <c r="L115" t="b">
        <v>0</v>
      </c>
      <c r="M115" t="b">
        <v>0</v>
      </c>
      <c r="N115" t="s">
        <v>269</v>
      </c>
      <c r="O115" s="4">
        <f>E115/D115</f>
        <v>0.24326030927835052</v>
      </c>
      <c r="P115" s="5">
        <f>IFERROR(E115/G115,"No Backers")</f>
        <v>86</v>
      </c>
      <c r="Q115" s="7" t="str">
        <f>LEFT(N115,FIND("/",N115)-1)</f>
        <v>film &amp; video</v>
      </c>
      <c r="R115" s="7" t="str">
        <f>RIGHT(N115,LEN(N115)-FIND("/",N115))</f>
        <v>television</v>
      </c>
      <c r="S115" s="11">
        <f t="shared" si="2"/>
        <v>43088.25</v>
      </c>
      <c r="T115" s="11">
        <f t="shared" si="3"/>
        <v>43104.25</v>
      </c>
    </row>
    <row r="116" spans="1:20" x14ac:dyDescent="0.3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656</v>
      </c>
      <c r="H116" t="s">
        <v>21</v>
      </c>
      <c r="I116" t="s">
        <v>22</v>
      </c>
      <c r="J116">
        <v>1281157200</v>
      </c>
      <c r="K116">
        <v>1281589200</v>
      </c>
      <c r="L116" t="b">
        <v>0</v>
      </c>
      <c r="M116" t="b">
        <v>0</v>
      </c>
      <c r="N116" t="s">
        <v>292</v>
      </c>
      <c r="O116" s="4">
        <f>E116/D116</f>
        <v>0.24466101694915254</v>
      </c>
      <c r="P116" s="5">
        <f>IFERROR(E116/G116,"No Backers")</f>
        <v>44.009146341463413</v>
      </c>
      <c r="Q116" s="7" t="str">
        <f>LEFT(N116,FIND("/",N116)-1)</f>
        <v>games</v>
      </c>
      <c r="R116" s="7" t="str">
        <f>RIGHT(N116,LEN(N116)-FIND("/",N116))</f>
        <v>mobile games</v>
      </c>
      <c r="S116" s="11">
        <f t="shared" si="2"/>
        <v>40397.208333333336</v>
      </c>
      <c r="T116" s="11">
        <f t="shared" si="3"/>
        <v>40402.208333333336</v>
      </c>
    </row>
    <row r="117" spans="1:20" x14ac:dyDescent="0.3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37</v>
      </c>
      <c r="H117" t="s">
        <v>107</v>
      </c>
      <c r="I117" t="s">
        <v>108</v>
      </c>
      <c r="J117">
        <v>1287896400</v>
      </c>
      <c r="K117">
        <v>1288674000</v>
      </c>
      <c r="L117" t="b">
        <v>0</v>
      </c>
      <c r="M117" t="b">
        <v>0</v>
      </c>
      <c r="N117" t="s">
        <v>50</v>
      </c>
      <c r="O117" s="4">
        <f>E117/D117</f>
        <v>0.24610000000000001</v>
      </c>
      <c r="P117" s="5">
        <f>IFERROR(E117/G117,"No Backers")</f>
        <v>66.513513513513516</v>
      </c>
      <c r="Q117" s="7" t="str">
        <f>LEFT(N117,FIND("/",N117)-1)</f>
        <v>music</v>
      </c>
      <c r="R117" s="7" t="str">
        <f>RIGHT(N117,LEN(N117)-FIND("/",N117))</f>
        <v>electric music</v>
      </c>
      <c r="S117" s="11">
        <f t="shared" si="2"/>
        <v>40475.208333333336</v>
      </c>
      <c r="T117" s="11">
        <f t="shared" si="3"/>
        <v>40484.208333333336</v>
      </c>
    </row>
    <row r="118" spans="1:20" x14ac:dyDescent="0.3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32</v>
      </c>
      <c r="H118" t="s">
        <v>21</v>
      </c>
      <c r="I118" t="s">
        <v>22</v>
      </c>
      <c r="J118">
        <v>1335416400</v>
      </c>
      <c r="K118">
        <v>1337835600</v>
      </c>
      <c r="L118" t="b">
        <v>0</v>
      </c>
      <c r="M118" t="b">
        <v>0</v>
      </c>
      <c r="N118" t="s">
        <v>65</v>
      </c>
      <c r="O118" s="4">
        <f>E118/D118</f>
        <v>0.24914285714285714</v>
      </c>
      <c r="P118" s="5">
        <f>IFERROR(E118/G118,"No Backers")</f>
        <v>54.5</v>
      </c>
      <c r="Q118" s="7" t="str">
        <f>LEFT(N118,FIND("/",N118)-1)</f>
        <v>technology</v>
      </c>
      <c r="R118" s="7" t="str">
        <f>RIGHT(N118,LEN(N118)-FIND("/",N118))</f>
        <v>wearables</v>
      </c>
      <c r="S118" s="11">
        <f t="shared" si="2"/>
        <v>41025.208333333336</v>
      </c>
      <c r="T118" s="11">
        <f t="shared" si="3"/>
        <v>41053.208333333336</v>
      </c>
    </row>
    <row r="119" spans="1:20" ht="31.2" x14ac:dyDescent="0.3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57</v>
      </c>
      <c r="H119" t="s">
        <v>15</v>
      </c>
      <c r="I119" t="s">
        <v>16</v>
      </c>
      <c r="J119">
        <v>1559970000</v>
      </c>
      <c r="K119">
        <v>1562043600</v>
      </c>
      <c r="L119" t="b">
        <v>0</v>
      </c>
      <c r="M119" t="b">
        <v>0</v>
      </c>
      <c r="N119" t="s">
        <v>122</v>
      </c>
      <c r="O119" s="4">
        <f>E119/D119</f>
        <v>0.25433734939759034</v>
      </c>
      <c r="P119" s="5">
        <f>IFERROR(E119/G119,"No Backers")</f>
        <v>37.035087719298247</v>
      </c>
      <c r="Q119" s="7" t="str">
        <f>LEFT(N119,FIND("/",N119)-1)</f>
        <v>photography</v>
      </c>
      <c r="R119" s="7" t="str">
        <f>RIGHT(N119,LEN(N119)-FIND("/",N119))</f>
        <v>photography books</v>
      </c>
      <c r="S119" s="11">
        <f t="shared" si="2"/>
        <v>43624.208333333328</v>
      </c>
      <c r="T119" s="11">
        <f t="shared" si="3"/>
        <v>43648.208333333328</v>
      </c>
    </row>
    <row r="120" spans="1:20" x14ac:dyDescent="0.3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6</v>
      </c>
      <c r="H120" t="s">
        <v>21</v>
      </c>
      <c r="I120" t="s">
        <v>22</v>
      </c>
      <c r="J120">
        <v>1481436000</v>
      </c>
      <c r="K120">
        <v>1482818400</v>
      </c>
      <c r="L120" t="b">
        <v>0</v>
      </c>
      <c r="M120" t="b">
        <v>0</v>
      </c>
      <c r="N120" t="s">
        <v>17</v>
      </c>
      <c r="O120" s="4">
        <f>E120/D120</f>
        <v>0.25714285714285712</v>
      </c>
      <c r="P120" s="5">
        <f>IFERROR(E120/G120,"No Backers")</f>
        <v>90</v>
      </c>
      <c r="Q120" s="7" t="str">
        <f>LEFT(N120,FIND("/",N120)-1)</f>
        <v>food</v>
      </c>
      <c r="R120" s="7" t="str">
        <f>RIGHT(N120,LEN(N120)-FIND("/",N120))</f>
        <v>food trucks</v>
      </c>
      <c r="S120" s="11">
        <f t="shared" si="2"/>
        <v>42715.25</v>
      </c>
      <c r="T120" s="11">
        <f t="shared" si="3"/>
        <v>42731.25</v>
      </c>
    </row>
    <row r="121" spans="1:20" x14ac:dyDescent="0.3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1130</v>
      </c>
      <c r="H121" t="s">
        <v>21</v>
      </c>
      <c r="I121" t="s">
        <v>22</v>
      </c>
      <c r="J121">
        <v>1472619600</v>
      </c>
      <c r="K121">
        <v>1474261200</v>
      </c>
      <c r="L121" t="b">
        <v>0</v>
      </c>
      <c r="M121" t="b">
        <v>0</v>
      </c>
      <c r="N121" t="s">
        <v>33</v>
      </c>
      <c r="O121" s="4">
        <f>E121/D121</f>
        <v>0.26191501103752757</v>
      </c>
      <c r="P121" s="5">
        <f>IFERROR(E121/G121,"No Backers")</f>
        <v>41.999115044247787</v>
      </c>
      <c r="Q121" s="7" t="str">
        <f>LEFT(N121,FIND("/",N121)-1)</f>
        <v>theater</v>
      </c>
      <c r="R121" s="7" t="str">
        <f>RIGHT(N121,LEN(N121)-FIND("/",N121))</f>
        <v>plays</v>
      </c>
      <c r="S121" s="11">
        <f t="shared" si="2"/>
        <v>42613.208333333328</v>
      </c>
      <c r="T121" s="11">
        <f t="shared" si="3"/>
        <v>42632.208333333328</v>
      </c>
    </row>
    <row r="122" spans="1:20" x14ac:dyDescent="0.3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46</v>
      </c>
      <c r="H122" t="s">
        <v>21</v>
      </c>
      <c r="I122" t="s">
        <v>22</v>
      </c>
      <c r="J122">
        <v>1476421200</v>
      </c>
      <c r="K122">
        <v>1476594000</v>
      </c>
      <c r="L122" t="b">
        <v>0</v>
      </c>
      <c r="M122" t="b">
        <v>0</v>
      </c>
      <c r="N122" t="s">
        <v>33</v>
      </c>
      <c r="O122" s="4">
        <f>E122/D122</f>
        <v>0.26640000000000003</v>
      </c>
      <c r="P122" s="5">
        <f>IFERROR(E122/G122,"No Backers")</f>
        <v>28.956521739130434</v>
      </c>
      <c r="Q122" s="7" t="str">
        <f>LEFT(N122,FIND("/",N122)-1)</f>
        <v>theater</v>
      </c>
      <c r="R122" s="7" t="str">
        <f>RIGHT(N122,LEN(N122)-FIND("/",N122))</f>
        <v>plays</v>
      </c>
      <c r="S122" s="11">
        <f t="shared" si="2"/>
        <v>42657.208333333328</v>
      </c>
      <c r="T122" s="11">
        <f t="shared" si="3"/>
        <v>42659.208333333328</v>
      </c>
    </row>
    <row r="123" spans="1:20" x14ac:dyDescent="0.3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13</v>
      </c>
      <c r="H123" t="s">
        <v>21</v>
      </c>
      <c r="I123" t="s">
        <v>22</v>
      </c>
      <c r="J123">
        <v>1411707600</v>
      </c>
      <c r="K123">
        <v>1412312400</v>
      </c>
      <c r="L123" t="b">
        <v>0</v>
      </c>
      <c r="M123" t="b">
        <v>0</v>
      </c>
      <c r="N123" t="s">
        <v>33</v>
      </c>
      <c r="O123" s="4">
        <f>E123/D123</f>
        <v>0.26694444444444443</v>
      </c>
      <c r="P123" s="5">
        <f>IFERROR(E123/G123,"No Backers")</f>
        <v>73.92307692307692</v>
      </c>
      <c r="Q123" s="7" t="str">
        <f>LEFT(N123,FIND("/",N123)-1)</f>
        <v>theater</v>
      </c>
      <c r="R123" s="7" t="str">
        <f>RIGHT(N123,LEN(N123)-FIND("/",N123))</f>
        <v>plays</v>
      </c>
      <c r="S123" s="11">
        <f t="shared" si="2"/>
        <v>41908.208333333336</v>
      </c>
      <c r="T123" s="11">
        <f t="shared" si="3"/>
        <v>41915.208333333336</v>
      </c>
    </row>
    <row r="124" spans="1:20" x14ac:dyDescent="0.3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1890</v>
      </c>
      <c r="H124" t="s">
        <v>21</v>
      </c>
      <c r="I124" t="s">
        <v>22</v>
      </c>
      <c r="J124">
        <v>1291269600</v>
      </c>
      <c r="K124">
        <v>1291442400</v>
      </c>
      <c r="L124" t="b">
        <v>0</v>
      </c>
      <c r="M124" t="b">
        <v>0</v>
      </c>
      <c r="N124" t="s">
        <v>89</v>
      </c>
      <c r="O124" s="4">
        <f>E124/D124</f>
        <v>0.27176538240368026</v>
      </c>
      <c r="P124" s="5">
        <f>IFERROR(E124/G124,"No Backers")</f>
        <v>25.005291005291006</v>
      </c>
      <c r="Q124" s="7" t="str">
        <f>LEFT(N124,FIND("/",N124)-1)</f>
        <v>games</v>
      </c>
      <c r="R124" s="7" t="str">
        <f>RIGHT(N124,LEN(N124)-FIND("/",N124))</f>
        <v>video games</v>
      </c>
      <c r="S124" s="11">
        <f t="shared" si="2"/>
        <v>40514.25</v>
      </c>
      <c r="T124" s="11">
        <f t="shared" si="3"/>
        <v>40516.25</v>
      </c>
    </row>
    <row r="125" spans="1:20" x14ac:dyDescent="0.3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27</v>
      </c>
      <c r="H125" t="s">
        <v>21</v>
      </c>
      <c r="I125" t="s">
        <v>22</v>
      </c>
      <c r="J125">
        <v>1556427600</v>
      </c>
      <c r="K125">
        <v>1556600400</v>
      </c>
      <c r="L125" t="b">
        <v>0</v>
      </c>
      <c r="M125" t="b">
        <v>0</v>
      </c>
      <c r="N125" t="s">
        <v>33</v>
      </c>
      <c r="O125" s="4">
        <f>E125/D125</f>
        <v>0.27693181818181817</v>
      </c>
      <c r="P125" s="5">
        <f>IFERROR(E125/G125,"No Backers")</f>
        <v>90.259259259259252</v>
      </c>
      <c r="Q125" s="7" t="str">
        <f>LEFT(N125,FIND("/",N125)-1)</f>
        <v>theater</v>
      </c>
      <c r="R125" s="7" t="str">
        <f>RIGHT(N125,LEN(N125)-FIND("/",N125))</f>
        <v>plays</v>
      </c>
      <c r="S125" s="11">
        <f t="shared" si="2"/>
        <v>43583.208333333328</v>
      </c>
      <c r="T125" s="11">
        <f t="shared" si="3"/>
        <v>43585.208333333328</v>
      </c>
    </row>
    <row r="126" spans="1:20" x14ac:dyDescent="0.3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24</v>
      </c>
      <c r="H126" t="s">
        <v>21</v>
      </c>
      <c r="I126" t="s">
        <v>22</v>
      </c>
      <c r="J126">
        <v>1381208400</v>
      </c>
      <c r="K126">
        <v>1381726800</v>
      </c>
      <c r="L126" t="b">
        <v>0</v>
      </c>
      <c r="M126" t="b">
        <v>0</v>
      </c>
      <c r="N126" t="s">
        <v>269</v>
      </c>
      <c r="O126" s="4">
        <f>E126/D126</f>
        <v>0.27725490196078434</v>
      </c>
      <c r="P126" s="5">
        <f>IFERROR(E126/G126,"No Backers")</f>
        <v>58.916666666666664</v>
      </c>
      <c r="Q126" s="7" t="str">
        <f>LEFT(N126,FIND("/",N126)-1)</f>
        <v>film &amp; video</v>
      </c>
      <c r="R126" s="7" t="str">
        <f>RIGHT(N126,LEN(N126)-FIND("/",N126))</f>
        <v>television</v>
      </c>
      <c r="S126" s="11">
        <f t="shared" si="2"/>
        <v>41555.208333333336</v>
      </c>
      <c r="T126" s="11">
        <f t="shared" si="3"/>
        <v>41561.208333333336</v>
      </c>
    </row>
    <row r="127" spans="1:20" x14ac:dyDescent="0.3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648</v>
      </c>
      <c r="H127" t="s">
        <v>21</v>
      </c>
      <c r="I127" t="s">
        <v>22</v>
      </c>
      <c r="J127">
        <v>1304658000</v>
      </c>
      <c r="K127">
        <v>1304744400</v>
      </c>
      <c r="L127" t="b">
        <v>1</v>
      </c>
      <c r="M127" t="b">
        <v>1</v>
      </c>
      <c r="N127" t="s">
        <v>33</v>
      </c>
      <c r="O127" s="4">
        <f>E127/D127</f>
        <v>0.28461970393057684</v>
      </c>
      <c r="P127" s="5">
        <f>IFERROR(E127/G127,"No Backers")</f>
        <v>86.044753086419746</v>
      </c>
      <c r="Q127" s="7" t="str">
        <f>LEFT(N127,FIND("/",N127)-1)</f>
        <v>theater</v>
      </c>
      <c r="R127" s="7" t="str">
        <f>RIGHT(N127,LEN(N127)-FIND("/",N127))</f>
        <v>plays</v>
      </c>
      <c r="S127" s="11">
        <f t="shared" si="2"/>
        <v>40669.208333333336</v>
      </c>
      <c r="T127" s="11">
        <f t="shared" si="3"/>
        <v>40670.208333333336</v>
      </c>
    </row>
    <row r="128" spans="1:20" ht="31.2" x14ac:dyDescent="0.3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31</v>
      </c>
      <c r="H128" t="s">
        <v>21</v>
      </c>
      <c r="I128" t="s">
        <v>22</v>
      </c>
      <c r="J128">
        <v>1437109200</v>
      </c>
      <c r="K128">
        <v>1441170000</v>
      </c>
      <c r="L128" t="b">
        <v>0</v>
      </c>
      <c r="M128" t="b">
        <v>1</v>
      </c>
      <c r="N128" t="s">
        <v>33</v>
      </c>
      <c r="O128" s="4">
        <f>E128/D128</f>
        <v>0.29346153846153844</v>
      </c>
      <c r="P128" s="5">
        <f>IFERROR(E128/G128,"No Backers")</f>
        <v>73.838709677419359</v>
      </c>
      <c r="Q128" s="7" t="str">
        <f>LEFT(N128,FIND("/",N128)-1)</f>
        <v>theater</v>
      </c>
      <c r="R128" s="7" t="str">
        <f>RIGHT(N128,LEN(N128)-FIND("/",N128))</f>
        <v>plays</v>
      </c>
      <c r="S128" s="11">
        <f t="shared" si="2"/>
        <v>42202.208333333328</v>
      </c>
      <c r="T128" s="11">
        <f t="shared" si="3"/>
        <v>42249.208333333328</v>
      </c>
    </row>
    <row r="129" spans="1:20" ht="31.2" x14ac:dyDescent="0.3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1120</v>
      </c>
      <c r="H129" t="s">
        <v>21</v>
      </c>
      <c r="I129" t="s">
        <v>22</v>
      </c>
      <c r="J129">
        <v>1533877200</v>
      </c>
      <c r="K129">
        <v>1534395600</v>
      </c>
      <c r="L129" t="b">
        <v>0</v>
      </c>
      <c r="M129" t="b">
        <v>0</v>
      </c>
      <c r="N129" t="s">
        <v>119</v>
      </c>
      <c r="O129" s="4">
        <f>E129/D129</f>
        <v>0.29828720626631855</v>
      </c>
      <c r="P129" s="5">
        <f>IFERROR(E129/G129,"No Backers")</f>
        <v>51.001785714285717</v>
      </c>
      <c r="Q129" s="7" t="str">
        <f>LEFT(N129,FIND("/",N129)-1)</f>
        <v>publishing</v>
      </c>
      <c r="R129" s="7" t="str">
        <f>RIGHT(N129,LEN(N129)-FIND("/",N129))</f>
        <v>fiction</v>
      </c>
      <c r="S129" s="11">
        <f t="shared" si="2"/>
        <v>43322.208333333328</v>
      </c>
      <c r="T129" s="11">
        <f t="shared" si="3"/>
        <v>43328.208333333328</v>
      </c>
    </row>
    <row r="130" spans="1:20" ht="31.2" x14ac:dyDescent="0.3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16</v>
      </c>
      <c r="H130" t="s">
        <v>21</v>
      </c>
      <c r="I130" t="s">
        <v>22</v>
      </c>
      <c r="J130">
        <v>1486101600</v>
      </c>
      <c r="K130">
        <v>1486360800</v>
      </c>
      <c r="L130" t="b">
        <v>0</v>
      </c>
      <c r="M130" t="b">
        <v>0</v>
      </c>
      <c r="N130" t="s">
        <v>33</v>
      </c>
      <c r="O130" s="4">
        <f>E130/D130</f>
        <v>0.30037735849056602</v>
      </c>
      <c r="P130" s="5">
        <f>IFERROR(E130/G130,"No Backers")</f>
        <v>99.5</v>
      </c>
      <c r="Q130" s="7" t="str">
        <f>LEFT(N130,FIND("/",N130)-1)</f>
        <v>theater</v>
      </c>
      <c r="R130" s="7" t="str">
        <f>RIGHT(N130,LEN(N130)-FIND("/",N130))</f>
        <v>plays</v>
      </c>
      <c r="S130" s="11">
        <f t="shared" si="2"/>
        <v>42769.25</v>
      </c>
      <c r="T130" s="11">
        <f t="shared" si="3"/>
        <v>42772.25</v>
      </c>
    </row>
    <row r="131" spans="1:20" ht="31.2" x14ac:dyDescent="0.3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34</v>
      </c>
      <c r="H131" t="s">
        <v>21</v>
      </c>
      <c r="I131" t="s">
        <v>22</v>
      </c>
      <c r="J131">
        <v>1275195600</v>
      </c>
      <c r="K131">
        <v>1277528400</v>
      </c>
      <c r="L131" t="b">
        <v>0</v>
      </c>
      <c r="M131" t="b">
        <v>0</v>
      </c>
      <c r="N131" t="s">
        <v>65</v>
      </c>
      <c r="O131" s="4">
        <f>E131/D131</f>
        <v>0.30304347826086958</v>
      </c>
      <c r="P131" s="5">
        <f>IFERROR(E131/G131,"No Backers")</f>
        <v>61.5</v>
      </c>
      <c r="Q131" s="7" t="str">
        <f>LEFT(N131,FIND("/",N131)-1)</f>
        <v>technology</v>
      </c>
      <c r="R131" s="7" t="str">
        <f>RIGHT(N131,LEN(N131)-FIND("/",N131))</f>
        <v>wearables</v>
      </c>
      <c r="S131" s="11">
        <f t="shared" ref="S131:S194" si="4">(((J131/60)/60)/24)+DATE(1970,1,1)</f>
        <v>40328.208333333336</v>
      </c>
      <c r="T131" s="11">
        <f t="shared" ref="T131:T194" si="5">(((K131/60)/60)/24)+DATE(1970,1,1)</f>
        <v>40355.208333333336</v>
      </c>
    </row>
    <row r="132" spans="1:20" x14ac:dyDescent="0.3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19</v>
      </c>
      <c r="H132" t="s">
        <v>21</v>
      </c>
      <c r="I132" t="s">
        <v>22</v>
      </c>
      <c r="J132">
        <v>1463461200</v>
      </c>
      <c r="K132">
        <v>1464930000</v>
      </c>
      <c r="L132" t="b">
        <v>0</v>
      </c>
      <c r="M132" t="b">
        <v>0</v>
      </c>
      <c r="N132" t="s">
        <v>17</v>
      </c>
      <c r="O132" s="4">
        <f>E132/D132</f>
        <v>0.30442307692307691</v>
      </c>
      <c r="P132" s="5">
        <f>IFERROR(E132/G132,"No Backers")</f>
        <v>83.315789473684205</v>
      </c>
      <c r="Q132" s="7" t="str">
        <f>LEFT(N132,FIND("/",N132)-1)</f>
        <v>food</v>
      </c>
      <c r="R132" s="7" t="str">
        <f>RIGHT(N132,LEN(N132)-FIND("/",N132))</f>
        <v>food trucks</v>
      </c>
      <c r="S132" s="11">
        <f t="shared" si="4"/>
        <v>42507.208333333328</v>
      </c>
      <c r="T132" s="11">
        <f t="shared" si="5"/>
        <v>42524.208333333328</v>
      </c>
    </row>
    <row r="133" spans="1:20" x14ac:dyDescent="0.3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1113</v>
      </c>
      <c r="H133" t="s">
        <v>21</v>
      </c>
      <c r="I133" t="s">
        <v>22</v>
      </c>
      <c r="J133">
        <v>1266127200</v>
      </c>
      <c r="K133">
        <v>1266645600</v>
      </c>
      <c r="L133" t="b">
        <v>0</v>
      </c>
      <c r="M133" t="b">
        <v>0</v>
      </c>
      <c r="N133" t="s">
        <v>33</v>
      </c>
      <c r="O133" s="4">
        <f>E133/D133</f>
        <v>0.30540075309306081</v>
      </c>
      <c r="P133" s="5">
        <f>IFERROR(E133/G133,"No Backers")</f>
        <v>51.009883198562441</v>
      </c>
      <c r="Q133" s="7" t="str">
        <f>LEFT(N133,FIND("/",N133)-1)</f>
        <v>theater</v>
      </c>
      <c r="R133" s="7" t="str">
        <f>RIGHT(N133,LEN(N133)-FIND("/",N133))</f>
        <v>plays</v>
      </c>
      <c r="S133" s="11">
        <f t="shared" si="4"/>
        <v>40223.25</v>
      </c>
      <c r="T133" s="11">
        <f t="shared" si="5"/>
        <v>40229.25</v>
      </c>
    </row>
    <row r="134" spans="1:20" x14ac:dyDescent="0.3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535</v>
      </c>
      <c r="H134" t="s">
        <v>21</v>
      </c>
      <c r="I134" t="s">
        <v>22</v>
      </c>
      <c r="J134">
        <v>1359525600</v>
      </c>
      <c r="K134">
        <v>1362808800</v>
      </c>
      <c r="L134" t="b">
        <v>0</v>
      </c>
      <c r="M134" t="b">
        <v>0</v>
      </c>
      <c r="N134" t="s">
        <v>292</v>
      </c>
      <c r="O134" s="4">
        <f>E134/D134</f>
        <v>0.30579449152542371</v>
      </c>
      <c r="P134" s="5">
        <f>IFERROR(E134/G134,"No Backers")</f>
        <v>107.91401869158878</v>
      </c>
      <c r="Q134" s="7" t="str">
        <f>LEFT(N134,FIND("/",N134)-1)</f>
        <v>games</v>
      </c>
      <c r="R134" s="7" t="str">
        <f>RIGHT(N134,LEN(N134)-FIND("/",N134))</f>
        <v>mobile games</v>
      </c>
      <c r="S134" s="11">
        <f t="shared" si="4"/>
        <v>41304.25</v>
      </c>
      <c r="T134" s="11">
        <f t="shared" si="5"/>
        <v>41342.25</v>
      </c>
    </row>
    <row r="135" spans="1:20" ht="31.2" x14ac:dyDescent="0.3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33</v>
      </c>
      <c r="H135" t="s">
        <v>21</v>
      </c>
      <c r="I135" t="s">
        <v>22</v>
      </c>
      <c r="J135">
        <v>1535259600</v>
      </c>
      <c r="K135">
        <v>1535778000</v>
      </c>
      <c r="L135" t="b">
        <v>0</v>
      </c>
      <c r="M135" t="b">
        <v>0</v>
      </c>
      <c r="N135" t="s">
        <v>122</v>
      </c>
      <c r="O135" s="4">
        <f>E135/D135</f>
        <v>0.30715909090909088</v>
      </c>
      <c r="P135" s="5">
        <f>IFERROR(E135/G135,"No Backers")</f>
        <v>81.909090909090907</v>
      </c>
      <c r="Q135" s="7" t="str">
        <f>LEFT(N135,FIND("/",N135)-1)</f>
        <v>photography</v>
      </c>
      <c r="R135" s="7" t="str">
        <f>RIGHT(N135,LEN(N135)-FIND("/",N135))</f>
        <v>photography books</v>
      </c>
      <c r="S135" s="11">
        <f t="shared" si="4"/>
        <v>43338.208333333328</v>
      </c>
      <c r="T135" s="11">
        <f t="shared" si="5"/>
        <v>43344.208333333328</v>
      </c>
    </row>
    <row r="136" spans="1:20" ht="31.2" x14ac:dyDescent="0.3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648</v>
      </c>
      <c r="H136" t="s">
        <v>40</v>
      </c>
      <c r="I136" t="s">
        <v>41</v>
      </c>
      <c r="J136">
        <v>1560142800</v>
      </c>
      <c r="K136">
        <v>1563685200</v>
      </c>
      <c r="L136" t="b">
        <v>0</v>
      </c>
      <c r="M136" t="b">
        <v>0</v>
      </c>
      <c r="N136" t="s">
        <v>33</v>
      </c>
      <c r="O136" s="4">
        <f>E136/D136</f>
        <v>0.30732891832229581</v>
      </c>
      <c r="P136" s="5">
        <f>IFERROR(E136/G136,"No Backers")</f>
        <v>42.969135802469133</v>
      </c>
      <c r="Q136" s="7" t="str">
        <f>LEFT(N136,FIND("/",N136)-1)</f>
        <v>theater</v>
      </c>
      <c r="R136" s="7" t="str">
        <f>RIGHT(N136,LEN(N136)-FIND("/",N136))</f>
        <v>plays</v>
      </c>
      <c r="S136" s="11">
        <f t="shared" si="4"/>
        <v>43626.208333333328</v>
      </c>
      <c r="T136" s="11">
        <f t="shared" si="5"/>
        <v>43667.208333333328</v>
      </c>
    </row>
    <row r="137" spans="1:20" ht="31.2" x14ac:dyDescent="0.3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248</v>
      </c>
      <c r="H137" t="s">
        <v>26</v>
      </c>
      <c r="I137" t="s">
        <v>27</v>
      </c>
      <c r="J137">
        <v>1537333200</v>
      </c>
      <c r="K137">
        <v>1537419600</v>
      </c>
      <c r="L137" t="b">
        <v>0</v>
      </c>
      <c r="M137" t="b">
        <v>0</v>
      </c>
      <c r="N137" t="s">
        <v>474</v>
      </c>
      <c r="O137" s="4">
        <f>E137/D137</f>
        <v>0.31171232876712329</v>
      </c>
      <c r="P137" s="5">
        <f>IFERROR(E137/G137,"No Backers")</f>
        <v>55.052419354838712</v>
      </c>
      <c r="Q137" s="7" t="str">
        <f>LEFT(N137,FIND("/",N137)-1)</f>
        <v>film &amp; video</v>
      </c>
      <c r="R137" s="7" t="str">
        <f>RIGHT(N137,LEN(N137)-FIND("/",N137))</f>
        <v>science fiction</v>
      </c>
      <c r="S137" s="11">
        <f t="shared" si="4"/>
        <v>43362.208333333328</v>
      </c>
      <c r="T137" s="11">
        <f t="shared" si="5"/>
        <v>43363.208333333328</v>
      </c>
    </row>
    <row r="138" spans="1:20" ht="31.2" x14ac:dyDescent="0.3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454</v>
      </c>
      <c r="H138" t="s">
        <v>21</v>
      </c>
      <c r="I138" t="s">
        <v>22</v>
      </c>
      <c r="J138">
        <v>1282712400</v>
      </c>
      <c r="K138">
        <v>1283058000</v>
      </c>
      <c r="L138" t="b">
        <v>0</v>
      </c>
      <c r="M138" t="b">
        <v>1</v>
      </c>
      <c r="N138" t="s">
        <v>23</v>
      </c>
      <c r="O138" s="4">
        <f>E138/D138</f>
        <v>0.31201660735468567</v>
      </c>
      <c r="P138" s="5">
        <f>IFERROR(E138/G138,"No Backers")</f>
        <v>57.936123348017624</v>
      </c>
      <c r="Q138" s="7" t="str">
        <f>LEFT(N138,FIND("/",N138)-1)</f>
        <v>music</v>
      </c>
      <c r="R138" s="7" t="str">
        <f>RIGHT(N138,LEN(N138)-FIND("/",N138))</f>
        <v>rock</v>
      </c>
      <c r="S138" s="11">
        <f t="shared" si="4"/>
        <v>40415.208333333336</v>
      </c>
      <c r="T138" s="11">
        <f t="shared" si="5"/>
        <v>40419.208333333336</v>
      </c>
    </row>
    <row r="139" spans="1:20" x14ac:dyDescent="0.3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955</v>
      </c>
      <c r="H139" t="s">
        <v>36</v>
      </c>
      <c r="I139" t="s">
        <v>37</v>
      </c>
      <c r="J139">
        <v>1550815200</v>
      </c>
      <c r="K139">
        <v>1552798800</v>
      </c>
      <c r="L139" t="b">
        <v>0</v>
      </c>
      <c r="M139" t="b">
        <v>1</v>
      </c>
      <c r="N139" t="s">
        <v>60</v>
      </c>
      <c r="O139" s="4">
        <f>E139/D139</f>
        <v>0.3130913348946136</v>
      </c>
      <c r="P139" s="5">
        <f>IFERROR(E139/G139,"No Backers")</f>
        <v>41.996858638743454</v>
      </c>
      <c r="Q139" s="7" t="str">
        <f>LEFT(N139,FIND("/",N139)-1)</f>
        <v>music</v>
      </c>
      <c r="R139" s="7" t="str">
        <f>RIGHT(N139,LEN(N139)-FIND("/",N139))</f>
        <v>indie rock</v>
      </c>
      <c r="S139" s="11">
        <f t="shared" si="4"/>
        <v>43518.25</v>
      </c>
      <c r="T139" s="11">
        <f t="shared" si="5"/>
        <v>43541.208333333328</v>
      </c>
    </row>
    <row r="140" spans="1:20" x14ac:dyDescent="0.3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245</v>
      </c>
      <c r="H140" t="s">
        <v>21</v>
      </c>
      <c r="I140" t="s">
        <v>22</v>
      </c>
      <c r="J140">
        <v>1535864400</v>
      </c>
      <c r="K140">
        <v>1537074000</v>
      </c>
      <c r="L140" t="b">
        <v>0</v>
      </c>
      <c r="M140" t="b">
        <v>0</v>
      </c>
      <c r="N140" t="s">
        <v>33</v>
      </c>
      <c r="O140" s="4">
        <f>E140/D140</f>
        <v>0.31844940867279897</v>
      </c>
      <c r="P140" s="5">
        <f>IFERROR(E140/G140,"No Backers")</f>
        <v>98.914285714285711</v>
      </c>
      <c r="Q140" s="7" t="str">
        <f>LEFT(N140,FIND("/",N140)-1)</f>
        <v>theater</v>
      </c>
      <c r="R140" s="7" t="str">
        <f>RIGHT(N140,LEN(N140)-FIND("/",N140))</f>
        <v>plays</v>
      </c>
      <c r="S140" s="11">
        <f t="shared" si="4"/>
        <v>43345.208333333328</v>
      </c>
      <c r="T140" s="11">
        <f t="shared" si="5"/>
        <v>43359.208333333328</v>
      </c>
    </row>
    <row r="141" spans="1:20" x14ac:dyDescent="0.3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886</v>
      </c>
      <c r="H141" t="s">
        <v>21</v>
      </c>
      <c r="I141" t="s">
        <v>22</v>
      </c>
      <c r="J141">
        <v>1400821200</v>
      </c>
      <c r="K141">
        <v>1402117200</v>
      </c>
      <c r="L141" t="b">
        <v>0</v>
      </c>
      <c r="M141" t="b">
        <v>0</v>
      </c>
      <c r="N141" t="s">
        <v>33</v>
      </c>
      <c r="O141" s="4">
        <f>E141/D141</f>
        <v>0.31934684684684683</v>
      </c>
      <c r="P141" s="5">
        <f>IFERROR(E141/G141,"No Backers")</f>
        <v>32.006772009029348</v>
      </c>
      <c r="Q141" s="7" t="str">
        <f>LEFT(N141,FIND("/",N141)-1)</f>
        <v>theater</v>
      </c>
      <c r="R141" s="7" t="str">
        <f>RIGHT(N141,LEN(N141)-FIND("/",N141))</f>
        <v>plays</v>
      </c>
      <c r="S141" s="11">
        <f t="shared" si="4"/>
        <v>41782.208333333336</v>
      </c>
      <c r="T141" s="11">
        <f t="shared" si="5"/>
        <v>41797.208333333336</v>
      </c>
    </row>
    <row r="142" spans="1:20" x14ac:dyDescent="0.3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35</v>
      </c>
      <c r="H142" t="s">
        <v>107</v>
      </c>
      <c r="I142" t="s">
        <v>108</v>
      </c>
      <c r="J142">
        <v>1417500000</v>
      </c>
      <c r="K142">
        <v>1417586400</v>
      </c>
      <c r="L142" t="b">
        <v>0</v>
      </c>
      <c r="M142" t="b">
        <v>0</v>
      </c>
      <c r="N142" t="s">
        <v>33</v>
      </c>
      <c r="O142" s="4">
        <f>E142/D142</f>
        <v>0.3201219512195122</v>
      </c>
      <c r="P142" s="5">
        <f>IFERROR(E142/G142,"No Backers")</f>
        <v>75</v>
      </c>
      <c r="Q142" s="7" t="str">
        <f>LEFT(N142,FIND("/",N142)-1)</f>
        <v>theater</v>
      </c>
      <c r="R142" s="7" t="str">
        <f>RIGHT(N142,LEN(N142)-FIND("/",N142))</f>
        <v>plays</v>
      </c>
      <c r="S142" s="11">
        <f t="shared" si="4"/>
        <v>41975.25</v>
      </c>
      <c r="T142" s="11">
        <f t="shared" si="5"/>
        <v>41976.25</v>
      </c>
    </row>
    <row r="143" spans="1:20" ht="31.2" x14ac:dyDescent="0.3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15</v>
      </c>
      <c r="H143" t="s">
        <v>21</v>
      </c>
      <c r="I143" t="s">
        <v>22</v>
      </c>
      <c r="J143">
        <v>1509948000</v>
      </c>
      <c r="K143">
        <v>1510380000</v>
      </c>
      <c r="L143" t="b">
        <v>0</v>
      </c>
      <c r="M143" t="b">
        <v>0</v>
      </c>
      <c r="N143" t="s">
        <v>33</v>
      </c>
      <c r="O143" s="4">
        <f>E143/D143</f>
        <v>0.32208333333333333</v>
      </c>
      <c r="P143" s="5">
        <f>IFERROR(E143/G143,"No Backers")</f>
        <v>51.533333333333331</v>
      </c>
      <c r="Q143" s="7" t="str">
        <f>LEFT(N143,FIND("/",N143)-1)</f>
        <v>theater</v>
      </c>
      <c r="R143" s="7" t="str">
        <f>RIGHT(N143,LEN(N143)-FIND("/",N143))</f>
        <v>plays</v>
      </c>
      <c r="S143" s="11">
        <f t="shared" si="4"/>
        <v>43045.25</v>
      </c>
      <c r="T143" s="11">
        <f t="shared" si="5"/>
        <v>43050.25</v>
      </c>
    </row>
    <row r="144" spans="1:20" x14ac:dyDescent="0.3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1691</v>
      </c>
      <c r="H144" t="s">
        <v>21</v>
      </c>
      <c r="I144" t="s">
        <v>22</v>
      </c>
      <c r="J144">
        <v>1333602000</v>
      </c>
      <c r="K144">
        <v>1334898000</v>
      </c>
      <c r="L144" t="b">
        <v>1</v>
      </c>
      <c r="M144" t="b">
        <v>0</v>
      </c>
      <c r="N144" t="s">
        <v>122</v>
      </c>
      <c r="O144" s="4">
        <f>E144/D144</f>
        <v>0.32444767441860467</v>
      </c>
      <c r="P144" s="5">
        <f>IFERROR(E144/G144,"No Backers")</f>
        <v>33.001182732111175</v>
      </c>
      <c r="Q144" s="7" t="str">
        <f>LEFT(N144,FIND("/",N144)-1)</f>
        <v>photography</v>
      </c>
      <c r="R144" s="7" t="str">
        <f>RIGHT(N144,LEN(N144)-FIND("/",N144))</f>
        <v>photography books</v>
      </c>
      <c r="S144" s="11">
        <f t="shared" si="4"/>
        <v>41004.208333333336</v>
      </c>
      <c r="T144" s="11">
        <f t="shared" si="5"/>
        <v>41019.208333333336</v>
      </c>
    </row>
    <row r="145" spans="1:20" ht="31.2" x14ac:dyDescent="0.3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191</v>
      </c>
      <c r="H145" t="s">
        <v>21</v>
      </c>
      <c r="I145" t="s">
        <v>22</v>
      </c>
      <c r="J145">
        <v>1341291600</v>
      </c>
      <c r="K145">
        <v>1342328400</v>
      </c>
      <c r="L145" t="b">
        <v>0</v>
      </c>
      <c r="M145" t="b">
        <v>0</v>
      </c>
      <c r="N145" t="s">
        <v>100</v>
      </c>
      <c r="O145" s="4">
        <f>E145/D145</f>
        <v>0.32453465346534655</v>
      </c>
      <c r="P145" s="5">
        <f>IFERROR(E145/G145,"No Backers")</f>
        <v>85.806282722513089</v>
      </c>
      <c r="Q145" s="7" t="str">
        <f>LEFT(N145,FIND("/",N145)-1)</f>
        <v>film &amp; video</v>
      </c>
      <c r="R145" s="7" t="str">
        <f>RIGHT(N145,LEN(N145)-FIND("/",N145))</f>
        <v>shorts</v>
      </c>
      <c r="S145" s="11">
        <f t="shared" si="4"/>
        <v>41093.208333333336</v>
      </c>
      <c r="T145" s="11">
        <f t="shared" si="5"/>
        <v>41105.208333333336</v>
      </c>
    </row>
    <row r="146" spans="1:20" x14ac:dyDescent="0.3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29</v>
      </c>
      <c r="H146" t="s">
        <v>21</v>
      </c>
      <c r="I146" t="s">
        <v>22</v>
      </c>
      <c r="J146">
        <v>1424412000</v>
      </c>
      <c r="K146">
        <v>1424757600</v>
      </c>
      <c r="L146" t="b">
        <v>0</v>
      </c>
      <c r="M146" t="b">
        <v>0</v>
      </c>
      <c r="N146" t="s">
        <v>68</v>
      </c>
      <c r="O146" s="4">
        <f>E146/D146</f>
        <v>0.32896103896103895</v>
      </c>
      <c r="P146" s="5">
        <f>IFERROR(E146/G146,"No Backers")</f>
        <v>87.34482758620689</v>
      </c>
      <c r="Q146" s="7" t="str">
        <f>LEFT(N146,FIND("/",N146)-1)</f>
        <v>publishing</v>
      </c>
      <c r="R146" s="7" t="str">
        <f>RIGHT(N146,LEN(N146)-FIND("/",N146))</f>
        <v>nonfiction</v>
      </c>
      <c r="S146" s="11">
        <f t="shared" si="4"/>
        <v>42055.25</v>
      </c>
      <c r="T146" s="11">
        <f t="shared" si="5"/>
        <v>42059.25</v>
      </c>
    </row>
    <row r="147" spans="1:20" x14ac:dyDescent="0.3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1063</v>
      </c>
      <c r="H147" t="s">
        <v>21</v>
      </c>
      <c r="I147" t="s">
        <v>22</v>
      </c>
      <c r="J147">
        <v>1329717600</v>
      </c>
      <c r="K147">
        <v>1330581600</v>
      </c>
      <c r="L147" t="b">
        <v>0</v>
      </c>
      <c r="M147" t="b">
        <v>0</v>
      </c>
      <c r="N147" t="s">
        <v>159</v>
      </c>
      <c r="O147" s="4">
        <f>E147/D147</f>
        <v>0.33464735516372796</v>
      </c>
      <c r="P147" s="5">
        <f>IFERROR(E147/G147,"No Backers")</f>
        <v>24.99623706491063</v>
      </c>
      <c r="Q147" s="7" t="str">
        <f>LEFT(N147,FIND("/",N147)-1)</f>
        <v>music</v>
      </c>
      <c r="R147" s="7" t="str">
        <f>RIGHT(N147,LEN(N147)-FIND("/",N147))</f>
        <v>jazz</v>
      </c>
      <c r="S147" s="11">
        <f t="shared" si="4"/>
        <v>40959.25</v>
      </c>
      <c r="T147" s="11">
        <f t="shared" si="5"/>
        <v>40969.25</v>
      </c>
    </row>
    <row r="148" spans="1:20" x14ac:dyDescent="0.3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1218</v>
      </c>
      <c r="H148" t="s">
        <v>21</v>
      </c>
      <c r="I148" t="s">
        <v>22</v>
      </c>
      <c r="J148">
        <v>1313730000</v>
      </c>
      <c r="K148">
        <v>1317790800</v>
      </c>
      <c r="L148" t="b">
        <v>0</v>
      </c>
      <c r="M148" t="b">
        <v>0</v>
      </c>
      <c r="N148" t="s">
        <v>122</v>
      </c>
      <c r="O148" s="4">
        <f>E148/D148</f>
        <v>0.33538371411833628</v>
      </c>
      <c r="P148" s="5">
        <f>IFERROR(E148/G148,"No Backers")</f>
        <v>47.003284072249592</v>
      </c>
      <c r="Q148" s="7" t="str">
        <f>LEFT(N148,FIND("/",N148)-1)</f>
        <v>photography</v>
      </c>
      <c r="R148" s="7" t="str">
        <f>RIGHT(N148,LEN(N148)-FIND("/",N148))</f>
        <v>photography books</v>
      </c>
      <c r="S148" s="11">
        <f t="shared" si="4"/>
        <v>40774.208333333336</v>
      </c>
      <c r="T148" s="11">
        <f t="shared" si="5"/>
        <v>40821.208333333336</v>
      </c>
    </row>
    <row r="149" spans="1:20" x14ac:dyDescent="0.3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1220</v>
      </c>
      <c r="H149" t="s">
        <v>26</v>
      </c>
      <c r="I149" t="s">
        <v>27</v>
      </c>
      <c r="J149">
        <v>1437973200</v>
      </c>
      <c r="K149">
        <v>1438318800</v>
      </c>
      <c r="L149" t="b">
        <v>0</v>
      </c>
      <c r="M149" t="b">
        <v>0</v>
      </c>
      <c r="N149" t="s">
        <v>89</v>
      </c>
      <c r="O149" s="4">
        <f>E149/D149</f>
        <v>0.33692229038854804</v>
      </c>
      <c r="P149" s="5">
        <f>IFERROR(E149/G149,"No Backers")</f>
        <v>27.009016393442622</v>
      </c>
      <c r="Q149" s="7" t="str">
        <f>LEFT(N149,FIND("/",N149)-1)</f>
        <v>games</v>
      </c>
      <c r="R149" s="7" t="str">
        <f>RIGHT(N149,LEN(N149)-FIND("/",N149))</f>
        <v>video games</v>
      </c>
      <c r="S149" s="11">
        <f t="shared" si="4"/>
        <v>42212.208333333328</v>
      </c>
      <c r="T149" s="11">
        <f t="shared" si="5"/>
        <v>42216.208333333328</v>
      </c>
    </row>
    <row r="150" spans="1:20" ht="31.2" x14ac:dyDescent="0.3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31</v>
      </c>
      <c r="H150" t="s">
        <v>21</v>
      </c>
      <c r="I150" t="s">
        <v>22</v>
      </c>
      <c r="J150">
        <v>1400907600</v>
      </c>
      <c r="K150">
        <v>1403413200</v>
      </c>
      <c r="L150" t="b">
        <v>0</v>
      </c>
      <c r="M150" t="b">
        <v>0</v>
      </c>
      <c r="N150" t="s">
        <v>33</v>
      </c>
      <c r="O150" s="4">
        <f>E150/D150</f>
        <v>0.33894736842105261</v>
      </c>
      <c r="P150" s="5">
        <f>IFERROR(E150/G150,"No Backers")</f>
        <v>103.87096774193549</v>
      </c>
      <c r="Q150" s="7" t="str">
        <f>LEFT(N150,FIND("/",N150)-1)</f>
        <v>theater</v>
      </c>
      <c r="R150" s="7" t="str">
        <f>RIGHT(N150,LEN(N150)-FIND("/",N150))</f>
        <v>plays</v>
      </c>
      <c r="S150" s="11">
        <f t="shared" si="4"/>
        <v>41783.208333333336</v>
      </c>
      <c r="T150" s="11">
        <f t="shared" si="5"/>
        <v>41812.208333333336</v>
      </c>
    </row>
    <row r="151" spans="1:20" x14ac:dyDescent="0.3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7</v>
      </c>
      <c r="H151" t="s">
        <v>21</v>
      </c>
      <c r="I151" t="s">
        <v>22</v>
      </c>
      <c r="J151">
        <v>1372222800</v>
      </c>
      <c r="K151">
        <v>1374642000</v>
      </c>
      <c r="L151" t="b">
        <v>0</v>
      </c>
      <c r="M151" t="b">
        <v>1</v>
      </c>
      <c r="N151" t="s">
        <v>33</v>
      </c>
      <c r="O151" s="4">
        <f>E151/D151</f>
        <v>0.34</v>
      </c>
      <c r="P151" s="5">
        <f>IFERROR(E151/G151,"No Backers")</f>
        <v>97.142857142857139</v>
      </c>
      <c r="Q151" s="7" t="str">
        <f>LEFT(N151,FIND("/",N151)-1)</f>
        <v>theater</v>
      </c>
      <c r="R151" s="7" t="str">
        <f>RIGHT(N151,LEN(N151)-FIND("/",N151))</f>
        <v>plays</v>
      </c>
      <c r="S151" s="11">
        <f t="shared" si="4"/>
        <v>41451.208333333336</v>
      </c>
      <c r="T151" s="11">
        <f t="shared" si="5"/>
        <v>41479.208333333336</v>
      </c>
    </row>
    <row r="152" spans="1:20" x14ac:dyDescent="0.3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75</v>
      </c>
      <c r="H152" t="s">
        <v>21</v>
      </c>
      <c r="I152" t="s">
        <v>22</v>
      </c>
      <c r="J152">
        <v>1284526800</v>
      </c>
      <c r="K152">
        <v>1284872400</v>
      </c>
      <c r="L152" t="b">
        <v>0</v>
      </c>
      <c r="M152" t="b">
        <v>0</v>
      </c>
      <c r="N152" t="s">
        <v>33</v>
      </c>
      <c r="O152" s="4">
        <f>E152/D152</f>
        <v>0.34152777777777776</v>
      </c>
      <c r="P152" s="5">
        <f>IFERROR(E152/G152,"No Backers")</f>
        <v>32.786666666666669</v>
      </c>
      <c r="Q152" s="7" t="str">
        <f>LEFT(N152,FIND("/",N152)-1)</f>
        <v>theater</v>
      </c>
      <c r="R152" s="7" t="str">
        <f>RIGHT(N152,LEN(N152)-FIND("/",N152))</f>
        <v>plays</v>
      </c>
      <c r="S152" s="11">
        <f t="shared" si="4"/>
        <v>40436.208333333336</v>
      </c>
      <c r="T152" s="11">
        <f t="shared" si="5"/>
        <v>40440.208333333336</v>
      </c>
    </row>
    <row r="153" spans="1:20" x14ac:dyDescent="0.3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120</v>
      </c>
      <c r="H153" t="s">
        <v>21</v>
      </c>
      <c r="I153" t="s">
        <v>22</v>
      </c>
      <c r="J153">
        <v>1482213600</v>
      </c>
      <c r="K153">
        <v>1482213600</v>
      </c>
      <c r="L153" t="b">
        <v>0</v>
      </c>
      <c r="M153" t="b">
        <v>1</v>
      </c>
      <c r="N153" t="s">
        <v>65</v>
      </c>
      <c r="O153" s="4">
        <f>E153/D153</f>
        <v>0.34173469387755101</v>
      </c>
      <c r="P153" s="5">
        <f>IFERROR(E153/G153,"No Backers")</f>
        <v>27.908333333333335</v>
      </c>
      <c r="Q153" s="7" t="str">
        <f>LEFT(N153,FIND("/",N153)-1)</f>
        <v>technology</v>
      </c>
      <c r="R153" s="7" t="str">
        <f>RIGHT(N153,LEN(N153)-FIND("/",N153))</f>
        <v>wearables</v>
      </c>
      <c r="S153" s="11">
        <f t="shared" si="4"/>
        <v>42724.25</v>
      </c>
      <c r="T153" s="11">
        <f t="shared" si="5"/>
        <v>42724.25</v>
      </c>
    </row>
    <row r="154" spans="1:20" x14ac:dyDescent="0.3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210</v>
      </c>
      <c r="H154" t="s">
        <v>107</v>
      </c>
      <c r="I154" t="s">
        <v>108</v>
      </c>
      <c r="J154">
        <v>1564635600</v>
      </c>
      <c r="K154">
        <v>1567141200</v>
      </c>
      <c r="L154" t="b">
        <v>0</v>
      </c>
      <c r="M154" t="b">
        <v>1</v>
      </c>
      <c r="N154" t="s">
        <v>89</v>
      </c>
      <c r="O154" s="4">
        <f>E154/D154</f>
        <v>0.34351966873706002</v>
      </c>
      <c r="P154" s="5">
        <f>IFERROR(E154/G154,"No Backers")</f>
        <v>79.009523809523813</v>
      </c>
      <c r="Q154" s="7" t="str">
        <f>LEFT(N154,FIND("/",N154)-1)</f>
        <v>games</v>
      </c>
      <c r="R154" s="7" t="str">
        <f>RIGHT(N154,LEN(N154)-FIND("/",N154))</f>
        <v>video games</v>
      </c>
      <c r="S154" s="11">
        <f t="shared" si="4"/>
        <v>43678.208333333328</v>
      </c>
      <c r="T154" s="11">
        <f t="shared" si="5"/>
        <v>43707.208333333328</v>
      </c>
    </row>
    <row r="155" spans="1:20" x14ac:dyDescent="0.3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25</v>
      </c>
      <c r="H155" t="s">
        <v>21</v>
      </c>
      <c r="I155" t="s">
        <v>22</v>
      </c>
      <c r="J155">
        <v>1503550800</v>
      </c>
      <c r="K155">
        <v>1508302800</v>
      </c>
      <c r="L155" t="b">
        <v>0</v>
      </c>
      <c r="M155" t="b">
        <v>1</v>
      </c>
      <c r="N155" t="s">
        <v>60</v>
      </c>
      <c r="O155" s="4">
        <f>E155/D155</f>
        <v>0.34475</v>
      </c>
      <c r="P155" s="5">
        <f>IFERROR(E155/G155,"No Backers")</f>
        <v>110.32</v>
      </c>
      <c r="Q155" s="7" t="str">
        <f>LEFT(N155,FIND("/",N155)-1)</f>
        <v>music</v>
      </c>
      <c r="R155" s="7" t="str">
        <f>RIGHT(N155,LEN(N155)-FIND("/",N155))</f>
        <v>indie rock</v>
      </c>
      <c r="S155" s="11">
        <f t="shared" si="4"/>
        <v>42971.208333333328</v>
      </c>
      <c r="T155" s="11">
        <f t="shared" si="5"/>
        <v>43026.208333333328</v>
      </c>
    </row>
    <row r="156" spans="1:20" x14ac:dyDescent="0.3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90</v>
      </c>
      <c r="H156" t="s">
        <v>21</v>
      </c>
      <c r="I156" t="s">
        <v>22</v>
      </c>
      <c r="J156">
        <v>1285822800</v>
      </c>
      <c r="K156">
        <v>1287464400</v>
      </c>
      <c r="L156" t="b">
        <v>0</v>
      </c>
      <c r="M156" t="b">
        <v>0</v>
      </c>
      <c r="N156" t="s">
        <v>33</v>
      </c>
      <c r="O156" s="4">
        <f>E156/D156</f>
        <v>0.34752688172043011</v>
      </c>
      <c r="P156" s="5">
        <f>IFERROR(E156/G156,"No Backers")</f>
        <v>35.911111111111111</v>
      </c>
      <c r="Q156" s="7" t="str">
        <f>LEFT(N156,FIND("/",N156)-1)</f>
        <v>theater</v>
      </c>
      <c r="R156" s="7" t="str">
        <f>RIGHT(N156,LEN(N156)-FIND("/",N156))</f>
        <v>plays</v>
      </c>
      <c r="S156" s="11">
        <f t="shared" si="4"/>
        <v>40451.208333333336</v>
      </c>
      <c r="T156" s="11">
        <f t="shared" si="5"/>
        <v>40470.208333333336</v>
      </c>
    </row>
    <row r="157" spans="1:20" x14ac:dyDescent="0.3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33</v>
      </c>
      <c r="H157" t="s">
        <v>15</v>
      </c>
      <c r="I157" t="s">
        <v>16</v>
      </c>
      <c r="J157">
        <v>1446876000</v>
      </c>
      <c r="K157">
        <v>1447567200</v>
      </c>
      <c r="L157" t="b">
        <v>0</v>
      </c>
      <c r="M157" t="b">
        <v>0</v>
      </c>
      <c r="N157" t="s">
        <v>33</v>
      </c>
      <c r="O157" s="4">
        <f>E157/D157</f>
        <v>0.34892857142857142</v>
      </c>
      <c r="P157" s="5">
        <f>IFERROR(E157/G157,"No Backers")</f>
        <v>29.606060606060606</v>
      </c>
      <c r="Q157" s="7" t="str">
        <f>LEFT(N157,FIND("/",N157)-1)</f>
        <v>theater</v>
      </c>
      <c r="R157" s="7" t="str">
        <f>RIGHT(N157,LEN(N157)-FIND("/",N157))</f>
        <v>plays</v>
      </c>
      <c r="S157" s="11">
        <f t="shared" si="4"/>
        <v>42315.25</v>
      </c>
      <c r="T157" s="11">
        <f t="shared" si="5"/>
        <v>42323.25</v>
      </c>
    </row>
    <row r="158" spans="1:20" x14ac:dyDescent="0.3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614</v>
      </c>
      <c r="H158" t="s">
        <v>21</v>
      </c>
      <c r="I158" t="s">
        <v>22</v>
      </c>
      <c r="J158">
        <v>1267423200</v>
      </c>
      <c r="K158">
        <v>1269579600</v>
      </c>
      <c r="L158" t="b">
        <v>0</v>
      </c>
      <c r="M158" t="b">
        <v>1</v>
      </c>
      <c r="N158" t="s">
        <v>71</v>
      </c>
      <c r="O158" s="4">
        <f>E158/D158</f>
        <v>0.34959979476654696</v>
      </c>
      <c r="P158" s="5">
        <f>IFERROR(E158/G158,"No Backers")</f>
        <v>110.97231270358306</v>
      </c>
      <c r="Q158" s="7" t="str">
        <f>LEFT(N158,FIND("/",N158)-1)</f>
        <v>film &amp; video</v>
      </c>
      <c r="R158" s="7" t="str">
        <f>RIGHT(N158,LEN(N158)-FIND("/",N158))</f>
        <v>animation</v>
      </c>
      <c r="S158" s="11">
        <f t="shared" si="4"/>
        <v>40238.25</v>
      </c>
      <c r="T158" s="11">
        <f t="shared" si="5"/>
        <v>40263.208333333336</v>
      </c>
    </row>
    <row r="159" spans="1:20" ht="31.2" x14ac:dyDescent="0.3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63</v>
      </c>
      <c r="H159" t="s">
        <v>21</v>
      </c>
      <c r="I159" t="s">
        <v>22</v>
      </c>
      <c r="J159">
        <v>1362117600</v>
      </c>
      <c r="K159">
        <v>1363669200</v>
      </c>
      <c r="L159" t="b">
        <v>0</v>
      </c>
      <c r="M159" t="b">
        <v>1</v>
      </c>
      <c r="N159" t="s">
        <v>33</v>
      </c>
      <c r="O159" s="4">
        <f>E159/D159</f>
        <v>0.35534246575342465</v>
      </c>
      <c r="P159" s="5">
        <f>IFERROR(E159/G159,"No Backers")</f>
        <v>41.174603174603178</v>
      </c>
      <c r="Q159" s="7" t="str">
        <f>LEFT(N159,FIND("/",N159)-1)</f>
        <v>theater</v>
      </c>
      <c r="R159" s="7" t="str">
        <f>RIGHT(N159,LEN(N159)-FIND("/",N159))</f>
        <v>plays</v>
      </c>
      <c r="S159" s="11">
        <f t="shared" si="4"/>
        <v>41334.25</v>
      </c>
      <c r="T159" s="11">
        <f t="shared" si="5"/>
        <v>41352.208333333336</v>
      </c>
    </row>
    <row r="160" spans="1:20" ht="31.2" x14ac:dyDescent="0.3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1910</v>
      </c>
      <c r="H160" t="s">
        <v>98</v>
      </c>
      <c r="I160" t="s">
        <v>99</v>
      </c>
      <c r="J160">
        <v>1381813200</v>
      </c>
      <c r="K160">
        <v>1383976800</v>
      </c>
      <c r="L160" t="b">
        <v>0</v>
      </c>
      <c r="M160" t="b">
        <v>0</v>
      </c>
      <c r="N160" t="s">
        <v>33</v>
      </c>
      <c r="O160" s="4">
        <f>E160/D160</f>
        <v>0.35650077760497667</v>
      </c>
      <c r="P160" s="5">
        <f>IFERROR(E160/G160,"No Backers")</f>
        <v>36.004712041884815</v>
      </c>
      <c r="Q160" s="7" t="str">
        <f>LEFT(N160,FIND("/",N160)-1)</f>
        <v>theater</v>
      </c>
      <c r="R160" s="7" t="str">
        <f>RIGHT(N160,LEN(N160)-FIND("/",N160))</f>
        <v>plays</v>
      </c>
      <c r="S160" s="11">
        <f t="shared" si="4"/>
        <v>41562.208333333336</v>
      </c>
      <c r="T160" s="11">
        <f t="shared" si="5"/>
        <v>41587.25</v>
      </c>
    </row>
    <row r="161" spans="1:20" x14ac:dyDescent="0.3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1111</v>
      </c>
      <c r="H161" t="s">
        <v>21</v>
      </c>
      <c r="I161" t="s">
        <v>22</v>
      </c>
      <c r="J161">
        <v>1430197200</v>
      </c>
      <c r="K161">
        <v>1430197200</v>
      </c>
      <c r="L161" t="b">
        <v>0</v>
      </c>
      <c r="M161" t="b">
        <v>0</v>
      </c>
      <c r="N161" t="s">
        <v>292</v>
      </c>
      <c r="O161" s="4">
        <f>E161/D161</f>
        <v>0.36132726089785294</v>
      </c>
      <c r="P161" s="5">
        <f>IFERROR(E161/G161,"No Backers")</f>
        <v>49.987398739873989</v>
      </c>
      <c r="Q161" s="7" t="str">
        <f>LEFT(N161,FIND("/",N161)-1)</f>
        <v>games</v>
      </c>
      <c r="R161" s="7" t="str">
        <f>RIGHT(N161,LEN(N161)-FIND("/",N161))</f>
        <v>mobile games</v>
      </c>
      <c r="S161" s="11">
        <f t="shared" si="4"/>
        <v>42122.208333333328</v>
      </c>
      <c r="T161" s="11">
        <f t="shared" si="5"/>
        <v>42122.208333333328</v>
      </c>
    </row>
    <row r="162" spans="1:20" ht="31.2" x14ac:dyDescent="0.3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52</v>
      </c>
      <c r="H162" t="s">
        <v>21</v>
      </c>
      <c r="I162" t="s">
        <v>22</v>
      </c>
      <c r="J162">
        <v>1418882400</v>
      </c>
      <c r="K162">
        <v>1419660000</v>
      </c>
      <c r="L162" t="b">
        <v>0</v>
      </c>
      <c r="M162" t="b">
        <v>0</v>
      </c>
      <c r="N162" t="s">
        <v>122</v>
      </c>
      <c r="O162" s="4">
        <f>E162/D162</f>
        <v>0.36297297297297298</v>
      </c>
      <c r="P162" s="5">
        <f>IFERROR(E162/G162,"No Backers")</f>
        <v>25.826923076923077</v>
      </c>
      <c r="Q162" s="7" t="str">
        <f>LEFT(N162,FIND("/",N162)-1)</f>
        <v>photography</v>
      </c>
      <c r="R162" s="7" t="str">
        <f>RIGHT(N162,LEN(N162)-FIND("/",N162))</f>
        <v>photography books</v>
      </c>
      <c r="S162" s="11">
        <f t="shared" si="4"/>
        <v>41991.25</v>
      </c>
      <c r="T162" s="11">
        <f t="shared" si="5"/>
        <v>42000.25</v>
      </c>
    </row>
    <row r="163" spans="1:20" x14ac:dyDescent="0.3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40</v>
      </c>
      <c r="H163" t="s">
        <v>107</v>
      </c>
      <c r="I163" t="s">
        <v>108</v>
      </c>
      <c r="J163">
        <v>1326520800</v>
      </c>
      <c r="K163">
        <v>1327298400</v>
      </c>
      <c r="L163" t="b">
        <v>0</v>
      </c>
      <c r="M163" t="b">
        <v>0</v>
      </c>
      <c r="N163" t="s">
        <v>33</v>
      </c>
      <c r="O163" s="4">
        <f>E163/D163</f>
        <v>0.36892473118279567</v>
      </c>
      <c r="P163" s="5">
        <f>IFERROR(E163/G163,"No Backers")</f>
        <v>85.775000000000006</v>
      </c>
      <c r="Q163" s="7" t="str">
        <f>LEFT(N163,FIND("/",N163)-1)</f>
        <v>theater</v>
      </c>
      <c r="R163" s="7" t="str">
        <f>RIGHT(N163,LEN(N163)-FIND("/",N163))</f>
        <v>plays</v>
      </c>
      <c r="S163" s="11">
        <f t="shared" si="4"/>
        <v>40922.25</v>
      </c>
      <c r="T163" s="11">
        <f t="shared" si="5"/>
        <v>40931.25</v>
      </c>
    </row>
    <row r="164" spans="1:20" ht="31.2" x14ac:dyDescent="0.3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38</v>
      </c>
      <c r="H164" t="s">
        <v>36</v>
      </c>
      <c r="I164" t="s">
        <v>37</v>
      </c>
      <c r="J164">
        <v>1519192800</v>
      </c>
      <c r="K164">
        <v>1520402400</v>
      </c>
      <c r="L164" t="b">
        <v>0</v>
      </c>
      <c r="M164" t="b">
        <v>1</v>
      </c>
      <c r="N164" t="s">
        <v>33</v>
      </c>
      <c r="O164" s="4">
        <f>E164/D164</f>
        <v>0.37091954022988505</v>
      </c>
      <c r="P164" s="5">
        <f>IFERROR(E164/G164,"No Backers")</f>
        <v>84.921052631578945</v>
      </c>
      <c r="Q164" s="7" t="str">
        <f>LEFT(N164,FIND("/",N164)-1)</f>
        <v>theater</v>
      </c>
      <c r="R164" s="7" t="str">
        <f>RIGHT(N164,LEN(N164)-FIND("/",N164))</f>
        <v>plays</v>
      </c>
      <c r="S164" s="11">
        <f t="shared" si="4"/>
        <v>43152.25</v>
      </c>
      <c r="T164" s="11">
        <f t="shared" si="5"/>
        <v>43166.25</v>
      </c>
    </row>
    <row r="165" spans="1:20" x14ac:dyDescent="0.3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45</v>
      </c>
      <c r="H165" t="s">
        <v>21</v>
      </c>
      <c r="I165" t="s">
        <v>22</v>
      </c>
      <c r="J165">
        <v>1401166800</v>
      </c>
      <c r="K165">
        <v>1404363600</v>
      </c>
      <c r="L165" t="b">
        <v>0</v>
      </c>
      <c r="M165" t="b">
        <v>0</v>
      </c>
      <c r="N165" t="s">
        <v>33</v>
      </c>
      <c r="O165" s="4">
        <f>E165/D165</f>
        <v>0.37233333333333335</v>
      </c>
      <c r="P165" s="5">
        <f>IFERROR(E165/G165,"No Backers")</f>
        <v>74.466666666666669</v>
      </c>
      <c r="Q165" s="7" t="str">
        <f>LEFT(N165,FIND("/",N165)-1)</f>
        <v>theater</v>
      </c>
      <c r="R165" s="7" t="str">
        <f>RIGHT(N165,LEN(N165)-FIND("/",N165))</f>
        <v>plays</v>
      </c>
      <c r="S165" s="11">
        <f t="shared" si="4"/>
        <v>41786.208333333336</v>
      </c>
      <c r="T165" s="11">
        <f t="shared" si="5"/>
        <v>41823.208333333336</v>
      </c>
    </row>
    <row r="166" spans="1:20" x14ac:dyDescent="0.3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</v>
      </c>
      <c r="H166" t="s">
        <v>107</v>
      </c>
      <c r="I166" t="s">
        <v>108</v>
      </c>
      <c r="J166">
        <v>1579068000</v>
      </c>
      <c r="K166">
        <v>1581141600</v>
      </c>
      <c r="L166" t="b">
        <v>0</v>
      </c>
      <c r="M166" t="b">
        <v>0</v>
      </c>
      <c r="N166" t="s">
        <v>148</v>
      </c>
      <c r="O166" s="4">
        <f>E166/D166</f>
        <v>0.37481481481481482</v>
      </c>
      <c r="P166" s="5">
        <f>IFERROR(E166/G166,"No Backers")</f>
        <v>84.333333333333329</v>
      </c>
      <c r="Q166" s="7" t="str">
        <f>LEFT(N166,FIND("/",N166)-1)</f>
        <v>music</v>
      </c>
      <c r="R166" s="7" t="str">
        <f>RIGHT(N166,LEN(N166)-FIND("/",N166))</f>
        <v>metal</v>
      </c>
      <c r="S166" s="11">
        <f t="shared" si="4"/>
        <v>43845.25</v>
      </c>
      <c r="T166" s="11">
        <f t="shared" si="5"/>
        <v>43869.25</v>
      </c>
    </row>
    <row r="167" spans="1:20" x14ac:dyDescent="0.3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1000</v>
      </c>
      <c r="H167" t="s">
        <v>21</v>
      </c>
      <c r="I167" t="s">
        <v>22</v>
      </c>
      <c r="J167">
        <v>1469682000</v>
      </c>
      <c r="K167">
        <v>1471582800</v>
      </c>
      <c r="L167" t="b">
        <v>0</v>
      </c>
      <c r="M167" t="b">
        <v>0</v>
      </c>
      <c r="N167" t="s">
        <v>50</v>
      </c>
      <c r="O167" s="4">
        <f>E167/D167</f>
        <v>0.37590225563909774</v>
      </c>
      <c r="P167" s="5">
        <f>IFERROR(E167/G167,"No Backers")</f>
        <v>39.996000000000002</v>
      </c>
      <c r="Q167" s="7" t="str">
        <f>LEFT(N167,FIND("/",N167)-1)</f>
        <v>music</v>
      </c>
      <c r="R167" s="7" t="str">
        <f>RIGHT(N167,LEN(N167)-FIND("/",N167))</f>
        <v>electric music</v>
      </c>
      <c r="S167" s="11">
        <f t="shared" si="4"/>
        <v>42579.208333333328</v>
      </c>
      <c r="T167" s="11">
        <f t="shared" si="5"/>
        <v>42601.208333333328</v>
      </c>
    </row>
    <row r="168" spans="1:20" x14ac:dyDescent="0.3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1296</v>
      </c>
      <c r="H168" t="s">
        <v>21</v>
      </c>
      <c r="I168" t="s">
        <v>22</v>
      </c>
      <c r="J168">
        <v>1379826000</v>
      </c>
      <c r="K168">
        <v>1381208400</v>
      </c>
      <c r="L168" t="b">
        <v>0</v>
      </c>
      <c r="M168" t="b">
        <v>0</v>
      </c>
      <c r="N168" t="s">
        <v>292</v>
      </c>
      <c r="O168" s="4">
        <f>E168/D168</f>
        <v>0.37695968274950431</v>
      </c>
      <c r="P168" s="5">
        <f>IFERROR(E168/G168,"No Backers")</f>
        <v>44.007716049382715</v>
      </c>
      <c r="Q168" s="7" t="str">
        <f>LEFT(N168,FIND("/",N168)-1)</f>
        <v>games</v>
      </c>
      <c r="R168" s="7" t="str">
        <f>RIGHT(N168,LEN(N168)-FIND("/",N168))</f>
        <v>mobile games</v>
      </c>
      <c r="S168" s="11">
        <f t="shared" si="4"/>
        <v>41539.208333333336</v>
      </c>
      <c r="T168" s="11">
        <f t="shared" si="5"/>
        <v>41555.208333333336</v>
      </c>
    </row>
    <row r="169" spans="1:20" x14ac:dyDescent="0.3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86</v>
      </c>
      <c r="H169" t="s">
        <v>107</v>
      </c>
      <c r="I169" t="s">
        <v>108</v>
      </c>
      <c r="J169">
        <v>1552366800</v>
      </c>
      <c r="K169">
        <v>1552626000</v>
      </c>
      <c r="L169" t="b">
        <v>0</v>
      </c>
      <c r="M169" t="b">
        <v>0</v>
      </c>
      <c r="N169" t="s">
        <v>33</v>
      </c>
      <c r="O169" s="4">
        <f>E169/D169</f>
        <v>0.37952380952380954</v>
      </c>
      <c r="P169" s="5">
        <f>IFERROR(E169/G169,"No Backers")</f>
        <v>37.069767441860463</v>
      </c>
      <c r="Q169" s="7" t="str">
        <f>LEFT(N169,FIND("/",N169)-1)</f>
        <v>theater</v>
      </c>
      <c r="R169" s="7" t="str">
        <f>RIGHT(N169,LEN(N169)-FIND("/",N169))</f>
        <v>plays</v>
      </c>
      <c r="S169" s="11">
        <f t="shared" si="4"/>
        <v>43536.208333333328</v>
      </c>
      <c r="T169" s="11">
        <f t="shared" si="5"/>
        <v>43539.208333333328</v>
      </c>
    </row>
    <row r="170" spans="1:20" x14ac:dyDescent="0.3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33</v>
      </c>
      <c r="H170" t="s">
        <v>21</v>
      </c>
      <c r="I170" t="s">
        <v>22</v>
      </c>
      <c r="J170">
        <v>1566968400</v>
      </c>
      <c r="K170">
        <v>1567314000</v>
      </c>
      <c r="L170" t="b">
        <v>0</v>
      </c>
      <c r="M170" t="b">
        <v>1</v>
      </c>
      <c r="N170" t="s">
        <v>33</v>
      </c>
      <c r="O170" s="4">
        <f>E170/D170</f>
        <v>0.38538461538461538</v>
      </c>
      <c r="P170" s="5">
        <f>IFERROR(E170/G170,"No Backers")</f>
        <v>30.363636363636363</v>
      </c>
      <c r="Q170" s="7" t="str">
        <f>LEFT(N170,FIND("/",N170)-1)</f>
        <v>theater</v>
      </c>
      <c r="R170" s="7" t="str">
        <f>RIGHT(N170,LEN(N170)-FIND("/",N170))</f>
        <v>plays</v>
      </c>
      <c r="S170" s="11">
        <f t="shared" si="4"/>
        <v>43705.208333333328</v>
      </c>
      <c r="T170" s="11">
        <f t="shared" si="5"/>
        <v>43709.208333333328</v>
      </c>
    </row>
    <row r="171" spans="1:20" x14ac:dyDescent="0.3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774</v>
      </c>
      <c r="H171" t="s">
        <v>21</v>
      </c>
      <c r="I171" t="s">
        <v>22</v>
      </c>
      <c r="J171">
        <v>1471150800</v>
      </c>
      <c r="K171">
        <v>1473570000</v>
      </c>
      <c r="L171" t="b">
        <v>0</v>
      </c>
      <c r="M171" t="b">
        <v>1</v>
      </c>
      <c r="N171" t="s">
        <v>33</v>
      </c>
      <c r="O171" s="4">
        <f>E171/D171</f>
        <v>0.38633185349611543</v>
      </c>
      <c r="P171" s="5">
        <f>IFERROR(E171/G171,"No Backers")</f>
        <v>89.944444444444443</v>
      </c>
      <c r="Q171" s="7" t="str">
        <f>LEFT(N171,FIND("/",N171)-1)</f>
        <v>theater</v>
      </c>
      <c r="R171" s="7" t="str">
        <f>RIGHT(N171,LEN(N171)-FIND("/",N171))</f>
        <v>plays</v>
      </c>
      <c r="S171" s="11">
        <f t="shared" si="4"/>
        <v>42596.208333333328</v>
      </c>
      <c r="T171" s="11">
        <f t="shared" si="5"/>
        <v>42624.208333333328</v>
      </c>
    </row>
    <row r="172" spans="1:20" x14ac:dyDescent="0.3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64</v>
      </c>
      <c r="H172" t="s">
        <v>21</v>
      </c>
      <c r="I172" t="s">
        <v>22</v>
      </c>
      <c r="J172">
        <v>1281589200</v>
      </c>
      <c r="K172">
        <v>1283662800</v>
      </c>
      <c r="L172" t="b">
        <v>0</v>
      </c>
      <c r="M172" t="b">
        <v>0</v>
      </c>
      <c r="N172" t="s">
        <v>28</v>
      </c>
      <c r="O172" s="4">
        <f>E172/D172</f>
        <v>0.38702380952380955</v>
      </c>
      <c r="P172" s="5">
        <f>IFERROR(E172/G172,"No Backers")</f>
        <v>50.796875</v>
      </c>
      <c r="Q172" s="7" t="str">
        <f>LEFT(N172,FIND("/",N172)-1)</f>
        <v>technology</v>
      </c>
      <c r="R172" s="7" t="str">
        <f>RIGHT(N172,LEN(N172)-FIND("/",N172))</f>
        <v>web</v>
      </c>
      <c r="S172" s="11">
        <f t="shared" si="4"/>
        <v>40402.208333333336</v>
      </c>
      <c r="T172" s="11">
        <f t="shared" si="5"/>
        <v>40426.208333333336</v>
      </c>
    </row>
    <row r="173" spans="1:20" x14ac:dyDescent="0.3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57</v>
      </c>
      <c r="H173" t="s">
        <v>21</v>
      </c>
      <c r="I173" t="s">
        <v>22</v>
      </c>
      <c r="J173">
        <v>1267250400</v>
      </c>
      <c r="K173">
        <v>1268028000</v>
      </c>
      <c r="L173" t="b">
        <v>0</v>
      </c>
      <c r="M173" t="b">
        <v>0</v>
      </c>
      <c r="N173" t="s">
        <v>119</v>
      </c>
      <c r="O173" s="4">
        <f>E173/D173</f>
        <v>0.38844444444444443</v>
      </c>
      <c r="P173" s="5">
        <f>IFERROR(E173/G173,"No Backers")</f>
        <v>61.333333333333336</v>
      </c>
      <c r="Q173" s="7" t="str">
        <f>LEFT(N173,FIND("/",N173)-1)</f>
        <v>publishing</v>
      </c>
      <c r="R173" s="7" t="str">
        <f>RIGHT(N173,LEN(N173)-FIND("/",N173))</f>
        <v>fiction</v>
      </c>
      <c r="S173" s="11">
        <f t="shared" si="4"/>
        <v>40236.25</v>
      </c>
      <c r="T173" s="11">
        <f t="shared" si="5"/>
        <v>40245.25</v>
      </c>
    </row>
    <row r="174" spans="1:20" x14ac:dyDescent="0.3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452</v>
      </c>
      <c r="H174" t="s">
        <v>21</v>
      </c>
      <c r="I174" t="s">
        <v>22</v>
      </c>
      <c r="J174">
        <v>1436418000</v>
      </c>
      <c r="K174">
        <v>1438923600</v>
      </c>
      <c r="L174" t="b">
        <v>0</v>
      </c>
      <c r="M174" t="b">
        <v>1</v>
      </c>
      <c r="N174" t="s">
        <v>33</v>
      </c>
      <c r="O174" s="4">
        <f>E174/D174</f>
        <v>0.38948339483394834</v>
      </c>
      <c r="P174" s="5">
        <f>IFERROR(E174/G174,"No Backers")</f>
        <v>70.055309734513273</v>
      </c>
      <c r="Q174" s="7" t="str">
        <f>LEFT(N174,FIND("/",N174)-1)</f>
        <v>theater</v>
      </c>
      <c r="R174" s="7" t="str">
        <f>RIGHT(N174,LEN(N174)-FIND("/",N174))</f>
        <v>plays</v>
      </c>
      <c r="S174" s="11">
        <f t="shared" si="4"/>
        <v>42194.208333333328</v>
      </c>
      <c r="T174" s="11">
        <f t="shared" si="5"/>
        <v>42223.208333333328</v>
      </c>
    </row>
    <row r="175" spans="1:20" ht="31.2" x14ac:dyDescent="0.3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575</v>
      </c>
      <c r="H175" t="s">
        <v>21</v>
      </c>
      <c r="I175" t="s">
        <v>22</v>
      </c>
      <c r="J175">
        <v>1552280400</v>
      </c>
      <c r="K175">
        <v>1556946000</v>
      </c>
      <c r="L175" t="b">
        <v>0</v>
      </c>
      <c r="M175" t="b">
        <v>0</v>
      </c>
      <c r="N175" t="s">
        <v>23</v>
      </c>
      <c r="O175" s="4">
        <f>E175/D175</f>
        <v>0.39234070221066319</v>
      </c>
      <c r="P175" s="5">
        <f>IFERROR(E175/G175,"No Backers")</f>
        <v>104.94260869565217</v>
      </c>
      <c r="Q175" s="7" t="str">
        <f>LEFT(N175,FIND("/",N175)-1)</f>
        <v>music</v>
      </c>
      <c r="R175" s="7" t="str">
        <f>RIGHT(N175,LEN(N175)-FIND("/",N175))</f>
        <v>rock</v>
      </c>
      <c r="S175" s="11">
        <f t="shared" si="4"/>
        <v>43535.208333333328</v>
      </c>
      <c r="T175" s="11">
        <f t="shared" si="5"/>
        <v>43589.208333333328</v>
      </c>
    </row>
    <row r="176" spans="1:20" x14ac:dyDescent="0.3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424</v>
      </c>
      <c r="H176" t="s">
        <v>21</v>
      </c>
      <c r="I176" t="s">
        <v>22</v>
      </c>
      <c r="J176">
        <v>1339477200</v>
      </c>
      <c r="K176">
        <v>1339909200</v>
      </c>
      <c r="L176" t="b">
        <v>0</v>
      </c>
      <c r="M176" t="b">
        <v>0</v>
      </c>
      <c r="N176" t="s">
        <v>65</v>
      </c>
      <c r="O176" s="4">
        <f>E176/D176</f>
        <v>0.39261467889908258</v>
      </c>
      <c r="P176" s="5">
        <f>IFERROR(E176/G176,"No Backers")</f>
        <v>100.93160377358491</v>
      </c>
      <c r="Q176" s="7" t="str">
        <f>LEFT(N176,FIND("/",N176)-1)</f>
        <v>technology</v>
      </c>
      <c r="R176" s="7" t="str">
        <f>RIGHT(N176,LEN(N176)-FIND("/",N176))</f>
        <v>wearables</v>
      </c>
      <c r="S176" s="11">
        <f t="shared" si="4"/>
        <v>41072.208333333336</v>
      </c>
      <c r="T176" s="11">
        <f t="shared" si="5"/>
        <v>41077.208333333336</v>
      </c>
    </row>
    <row r="177" spans="1:20" x14ac:dyDescent="0.3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35</v>
      </c>
      <c r="H177" t="s">
        <v>21</v>
      </c>
      <c r="I177" t="s">
        <v>22</v>
      </c>
      <c r="J177">
        <v>1284008400</v>
      </c>
      <c r="K177">
        <v>1284181200</v>
      </c>
      <c r="L177" t="b">
        <v>0</v>
      </c>
      <c r="M177" t="b">
        <v>0</v>
      </c>
      <c r="N177" t="s">
        <v>269</v>
      </c>
      <c r="O177" s="4">
        <f>E177/D177</f>
        <v>0.39277108433734942</v>
      </c>
      <c r="P177" s="5">
        <f>IFERROR(E177/G177,"No Backers")</f>
        <v>93.142857142857139</v>
      </c>
      <c r="Q177" s="7" t="str">
        <f>LEFT(N177,FIND("/",N177)-1)</f>
        <v>film &amp; video</v>
      </c>
      <c r="R177" s="7" t="str">
        <f>RIGHT(N177,LEN(N177)-FIND("/",N177))</f>
        <v>television</v>
      </c>
      <c r="S177" s="11">
        <f t="shared" si="4"/>
        <v>40430.208333333336</v>
      </c>
      <c r="T177" s="11">
        <f t="shared" si="5"/>
        <v>40432.208333333336</v>
      </c>
    </row>
    <row r="178" spans="1:20" ht="31.2" x14ac:dyDescent="0.3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19</v>
      </c>
      <c r="H178" t="s">
        <v>21</v>
      </c>
      <c r="I178" t="s">
        <v>22</v>
      </c>
      <c r="J178">
        <v>1365483600</v>
      </c>
      <c r="K178">
        <v>1369717200</v>
      </c>
      <c r="L178" t="b">
        <v>0</v>
      </c>
      <c r="M178" t="b">
        <v>1</v>
      </c>
      <c r="N178" t="s">
        <v>28</v>
      </c>
      <c r="O178" s="4">
        <f>E178/D178</f>
        <v>0.39857142857142858</v>
      </c>
      <c r="P178" s="5">
        <f>IFERROR(E178/G178,"No Backers")</f>
        <v>44.05263157894737</v>
      </c>
      <c r="Q178" s="7" t="str">
        <f>LEFT(N178,FIND("/",N178)-1)</f>
        <v>technology</v>
      </c>
      <c r="R178" s="7" t="str">
        <f>RIGHT(N178,LEN(N178)-FIND("/",N178))</f>
        <v>web</v>
      </c>
      <c r="S178" s="11">
        <f t="shared" si="4"/>
        <v>41373.208333333336</v>
      </c>
      <c r="T178" s="11">
        <f t="shared" si="5"/>
        <v>41422.208333333336</v>
      </c>
    </row>
    <row r="179" spans="1:20" x14ac:dyDescent="0.3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742</v>
      </c>
      <c r="H179" t="s">
        <v>21</v>
      </c>
      <c r="I179" t="s">
        <v>22</v>
      </c>
      <c r="J179">
        <v>1446181200</v>
      </c>
      <c r="K179">
        <v>1446616800</v>
      </c>
      <c r="L179" t="b">
        <v>1</v>
      </c>
      <c r="M179" t="b">
        <v>0</v>
      </c>
      <c r="N179" t="s">
        <v>68</v>
      </c>
      <c r="O179" s="4">
        <f>E179/D179</f>
        <v>0.40281762295081969</v>
      </c>
      <c r="P179" s="5">
        <f>IFERROR(E179/G179,"No Backers")</f>
        <v>105.97035040431267</v>
      </c>
      <c r="Q179" s="7" t="str">
        <f>LEFT(N179,FIND("/",N179)-1)</f>
        <v>publishing</v>
      </c>
      <c r="R179" s="7" t="str">
        <f>RIGHT(N179,LEN(N179)-FIND("/",N179))</f>
        <v>nonfiction</v>
      </c>
      <c r="S179" s="11">
        <f t="shared" si="4"/>
        <v>42307.208333333328</v>
      </c>
      <c r="T179" s="11">
        <f t="shared" si="5"/>
        <v>42312.25</v>
      </c>
    </row>
    <row r="180" spans="1:20" ht="31.2" x14ac:dyDescent="0.3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92</v>
      </c>
      <c r="H180" t="s">
        <v>21</v>
      </c>
      <c r="I180" t="s">
        <v>22</v>
      </c>
      <c r="J180">
        <v>1301979600</v>
      </c>
      <c r="K180">
        <v>1303189200</v>
      </c>
      <c r="L180" t="b">
        <v>0</v>
      </c>
      <c r="M180" t="b">
        <v>0</v>
      </c>
      <c r="N180" t="s">
        <v>23</v>
      </c>
      <c r="O180" s="4">
        <f>E180/D180</f>
        <v>0.40307692307692305</v>
      </c>
      <c r="P180" s="5">
        <f>IFERROR(E180/G180,"No Backers")</f>
        <v>34.173913043478258</v>
      </c>
      <c r="Q180" s="7" t="str">
        <f>LEFT(N180,FIND("/",N180)-1)</f>
        <v>music</v>
      </c>
      <c r="R180" s="7" t="str">
        <f>RIGHT(N180,LEN(N180)-FIND("/",N180))</f>
        <v>rock</v>
      </c>
      <c r="S180" s="11">
        <f t="shared" si="4"/>
        <v>40638.208333333336</v>
      </c>
      <c r="T180" s="11">
        <f t="shared" si="5"/>
        <v>40652.208333333336</v>
      </c>
    </row>
    <row r="181" spans="1:20" x14ac:dyDescent="0.3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40</v>
      </c>
      <c r="H181" t="s">
        <v>21</v>
      </c>
      <c r="I181" t="s">
        <v>22</v>
      </c>
      <c r="J181">
        <v>1325829600</v>
      </c>
      <c r="K181">
        <v>1329890400</v>
      </c>
      <c r="L181" t="b">
        <v>0</v>
      </c>
      <c r="M181" t="b">
        <v>1</v>
      </c>
      <c r="N181" t="s">
        <v>100</v>
      </c>
      <c r="O181" s="4">
        <f>E181/D181</f>
        <v>0.40356164383561643</v>
      </c>
      <c r="P181" s="5">
        <f>IFERROR(E181/G181,"No Backers")</f>
        <v>73.650000000000006</v>
      </c>
      <c r="Q181" s="7" t="str">
        <f>LEFT(N181,FIND("/",N181)-1)</f>
        <v>film &amp; video</v>
      </c>
      <c r="R181" s="7" t="str">
        <f>RIGHT(N181,LEN(N181)-FIND("/",N181))</f>
        <v>shorts</v>
      </c>
      <c r="S181" s="11">
        <f t="shared" si="4"/>
        <v>40914.25</v>
      </c>
      <c r="T181" s="11">
        <f t="shared" si="5"/>
        <v>40961.25</v>
      </c>
    </row>
    <row r="182" spans="1:20" x14ac:dyDescent="0.3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44</v>
      </c>
      <c r="H182" t="s">
        <v>40</v>
      </c>
      <c r="I182" t="s">
        <v>41</v>
      </c>
      <c r="J182">
        <v>1319691600</v>
      </c>
      <c r="K182">
        <v>1320904800</v>
      </c>
      <c r="L182" t="b">
        <v>0</v>
      </c>
      <c r="M182" t="b">
        <v>0</v>
      </c>
      <c r="N182" t="s">
        <v>33</v>
      </c>
      <c r="O182" s="4">
        <f>E182/D182</f>
        <v>0.40444444444444444</v>
      </c>
      <c r="P182" s="5">
        <f>IFERROR(E182/G182,"No Backers")</f>
        <v>66.181818181818187</v>
      </c>
      <c r="Q182" s="7" t="str">
        <f>LEFT(N182,FIND("/",N182)-1)</f>
        <v>theater</v>
      </c>
      <c r="R182" s="7" t="str">
        <f>RIGHT(N182,LEN(N182)-FIND("/",N182))</f>
        <v>plays</v>
      </c>
      <c r="S182" s="11">
        <f t="shared" si="4"/>
        <v>40843.208333333336</v>
      </c>
      <c r="T182" s="11">
        <f t="shared" si="5"/>
        <v>40857.25</v>
      </c>
    </row>
    <row r="183" spans="1:20" x14ac:dyDescent="0.3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83</v>
      </c>
      <c r="H183" t="s">
        <v>21</v>
      </c>
      <c r="I183" t="s">
        <v>22</v>
      </c>
      <c r="J183">
        <v>1524027600</v>
      </c>
      <c r="K183">
        <v>1524546000</v>
      </c>
      <c r="L183" t="b">
        <v>0</v>
      </c>
      <c r="M183" t="b">
        <v>0</v>
      </c>
      <c r="N183" t="s">
        <v>60</v>
      </c>
      <c r="O183" s="4">
        <f>E183/D183</f>
        <v>0.40470588235294119</v>
      </c>
      <c r="P183" s="5">
        <f>IFERROR(E183/G183,"No Backers")</f>
        <v>24.867469879518072</v>
      </c>
      <c r="Q183" s="7" t="str">
        <f>LEFT(N183,FIND("/",N183)-1)</f>
        <v>music</v>
      </c>
      <c r="R183" s="7" t="str">
        <f>RIGHT(N183,LEN(N183)-FIND("/",N183))</f>
        <v>indie rock</v>
      </c>
      <c r="S183" s="11">
        <f t="shared" si="4"/>
        <v>43208.208333333328</v>
      </c>
      <c r="T183" s="11">
        <f t="shared" si="5"/>
        <v>43214.208333333328</v>
      </c>
    </row>
    <row r="184" spans="1:20" x14ac:dyDescent="0.3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16</v>
      </c>
      <c r="H184" t="s">
        <v>21</v>
      </c>
      <c r="I184" t="s">
        <v>22</v>
      </c>
      <c r="J184">
        <v>1555218000</v>
      </c>
      <c r="K184">
        <v>1556600400</v>
      </c>
      <c r="L184" t="b">
        <v>0</v>
      </c>
      <c r="M184" t="b">
        <v>0</v>
      </c>
      <c r="N184" t="s">
        <v>33</v>
      </c>
      <c r="O184" s="4">
        <f>E184/D184</f>
        <v>0.40500000000000003</v>
      </c>
      <c r="P184" s="5">
        <f>IFERROR(E184/G184,"No Backers")</f>
        <v>101.25</v>
      </c>
      <c r="Q184" s="7" t="str">
        <f>LEFT(N184,FIND("/",N184)-1)</f>
        <v>theater</v>
      </c>
      <c r="R184" s="7" t="str">
        <f>RIGHT(N184,LEN(N184)-FIND("/",N184))</f>
        <v>plays</v>
      </c>
      <c r="S184" s="11">
        <f t="shared" si="4"/>
        <v>43569.208333333328</v>
      </c>
      <c r="T184" s="11">
        <f t="shared" si="5"/>
        <v>43585.208333333328</v>
      </c>
    </row>
    <row r="185" spans="1:20" x14ac:dyDescent="0.3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558</v>
      </c>
      <c r="H185" t="s">
        <v>21</v>
      </c>
      <c r="I185" t="s">
        <v>22</v>
      </c>
      <c r="J185">
        <v>1313384400</v>
      </c>
      <c r="K185">
        <v>1316322000</v>
      </c>
      <c r="L185" t="b">
        <v>0</v>
      </c>
      <c r="M185" t="b">
        <v>0</v>
      </c>
      <c r="N185" t="s">
        <v>33</v>
      </c>
      <c r="O185" s="4">
        <f>E185/D185</f>
        <v>0.40992553191489361</v>
      </c>
      <c r="P185" s="5">
        <f>IFERROR(E185/G185,"No Backers")</f>
        <v>69.055555555555557</v>
      </c>
      <c r="Q185" s="7" t="str">
        <f>LEFT(N185,FIND("/",N185)-1)</f>
        <v>theater</v>
      </c>
      <c r="R185" s="7" t="str">
        <f>RIGHT(N185,LEN(N185)-FIND("/",N185))</f>
        <v>plays</v>
      </c>
      <c r="S185" s="11">
        <f t="shared" si="4"/>
        <v>40770.208333333336</v>
      </c>
      <c r="T185" s="11">
        <f t="shared" si="5"/>
        <v>40804.208333333336</v>
      </c>
    </row>
    <row r="186" spans="1:20" x14ac:dyDescent="0.3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18</v>
      </c>
      <c r="H186" t="s">
        <v>21</v>
      </c>
      <c r="I186" t="s">
        <v>22</v>
      </c>
      <c r="J186">
        <v>1523250000</v>
      </c>
      <c r="K186">
        <v>1525323600</v>
      </c>
      <c r="L186" t="b">
        <v>0</v>
      </c>
      <c r="M186" t="b">
        <v>0</v>
      </c>
      <c r="N186" t="s">
        <v>206</v>
      </c>
      <c r="O186" s="4">
        <f>E186/D186</f>
        <v>0.41399999999999998</v>
      </c>
      <c r="P186" s="5">
        <f>IFERROR(E186/G186,"No Backers")</f>
        <v>103.5</v>
      </c>
      <c r="Q186" s="7" t="str">
        <f>LEFT(N186,FIND("/",N186)-1)</f>
        <v>publishing</v>
      </c>
      <c r="R186" s="7" t="str">
        <f>RIGHT(N186,LEN(N186)-FIND("/",N186))</f>
        <v>translations</v>
      </c>
      <c r="S186" s="11">
        <f t="shared" si="4"/>
        <v>43199.208333333328</v>
      </c>
      <c r="T186" s="11">
        <f t="shared" si="5"/>
        <v>43223.208333333328</v>
      </c>
    </row>
    <row r="187" spans="1:20" ht="31.2" x14ac:dyDescent="0.3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92</v>
      </c>
      <c r="H187" t="s">
        <v>21</v>
      </c>
      <c r="I187" t="s">
        <v>22</v>
      </c>
      <c r="J187">
        <v>1486965600</v>
      </c>
      <c r="K187">
        <v>1487397600</v>
      </c>
      <c r="L187" t="b">
        <v>0</v>
      </c>
      <c r="M187" t="b">
        <v>0</v>
      </c>
      <c r="N187" t="s">
        <v>71</v>
      </c>
      <c r="O187" s="4">
        <f>E187/D187</f>
        <v>0.41732558139534881</v>
      </c>
      <c r="P187" s="5">
        <f>IFERROR(E187/G187,"No Backers")</f>
        <v>39.010869565217391</v>
      </c>
      <c r="Q187" s="7" t="str">
        <f>LEFT(N187,FIND("/",N187)-1)</f>
        <v>film &amp; video</v>
      </c>
      <c r="R187" s="7" t="str">
        <f>RIGHT(N187,LEN(N187)-FIND("/",N187))</f>
        <v>animation</v>
      </c>
      <c r="S187" s="11">
        <f t="shared" si="4"/>
        <v>42779.25</v>
      </c>
      <c r="T187" s="11">
        <f t="shared" si="5"/>
        <v>42784.25</v>
      </c>
    </row>
    <row r="188" spans="1:20" x14ac:dyDescent="0.3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830</v>
      </c>
      <c r="H188" t="s">
        <v>21</v>
      </c>
      <c r="I188" t="s">
        <v>22</v>
      </c>
      <c r="J188">
        <v>1516600800</v>
      </c>
      <c r="K188">
        <v>1520056800</v>
      </c>
      <c r="L188" t="b">
        <v>0</v>
      </c>
      <c r="M188" t="b">
        <v>0</v>
      </c>
      <c r="N188" t="s">
        <v>89</v>
      </c>
      <c r="O188" s="4">
        <f>E188/D188</f>
        <v>0.41983299595141699</v>
      </c>
      <c r="P188" s="5">
        <f>IFERROR(E188/G188,"No Backers")</f>
        <v>99.950602409638549</v>
      </c>
      <c r="Q188" s="7" t="str">
        <f>LEFT(N188,FIND("/",N188)-1)</f>
        <v>games</v>
      </c>
      <c r="R188" s="7" t="str">
        <f>RIGHT(N188,LEN(N188)-FIND("/",N188))</f>
        <v>video games</v>
      </c>
      <c r="S188" s="11">
        <f t="shared" si="4"/>
        <v>43122.25</v>
      </c>
      <c r="T188" s="11">
        <f t="shared" si="5"/>
        <v>43162.25</v>
      </c>
    </row>
    <row r="189" spans="1:20" ht="31.2" x14ac:dyDescent="0.3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504</v>
      </c>
      <c r="H189" t="s">
        <v>26</v>
      </c>
      <c r="I189" t="s">
        <v>27</v>
      </c>
      <c r="J189">
        <v>1514440800</v>
      </c>
      <c r="K189">
        <v>1514872800</v>
      </c>
      <c r="L189" t="b">
        <v>0</v>
      </c>
      <c r="M189" t="b">
        <v>0</v>
      </c>
      <c r="N189" t="s">
        <v>17</v>
      </c>
      <c r="O189" s="4">
        <f>E189/D189</f>
        <v>0.42127533783783783</v>
      </c>
      <c r="P189" s="5">
        <f>IFERROR(E189/G189,"No Backers")</f>
        <v>98.966269841269835</v>
      </c>
      <c r="Q189" s="7" t="str">
        <f>LEFT(N189,FIND("/",N189)-1)</f>
        <v>food</v>
      </c>
      <c r="R189" s="7" t="str">
        <f>RIGHT(N189,LEN(N189)-FIND("/",N189))</f>
        <v>food trucks</v>
      </c>
      <c r="S189" s="11">
        <f t="shared" si="4"/>
        <v>43097.25</v>
      </c>
      <c r="T189" s="11">
        <f t="shared" si="5"/>
        <v>43102.25</v>
      </c>
    </row>
    <row r="190" spans="1:20" x14ac:dyDescent="0.3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846</v>
      </c>
      <c r="H190" t="s">
        <v>21</v>
      </c>
      <c r="I190" t="s">
        <v>22</v>
      </c>
      <c r="J190">
        <v>1281070800</v>
      </c>
      <c r="K190">
        <v>1284354000</v>
      </c>
      <c r="L190" t="b">
        <v>0</v>
      </c>
      <c r="M190" t="b">
        <v>0</v>
      </c>
      <c r="N190" t="s">
        <v>68</v>
      </c>
      <c r="O190" s="4">
        <f>E190/D190</f>
        <v>0.42523125996810207</v>
      </c>
      <c r="P190" s="5">
        <f>IFERROR(E190/G190,"No Backers")</f>
        <v>63.030732860520096</v>
      </c>
      <c r="Q190" s="7" t="str">
        <f>LEFT(N190,FIND("/",N190)-1)</f>
        <v>publishing</v>
      </c>
      <c r="R190" s="7" t="str">
        <f>RIGHT(N190,LEN(N190)-FIND("/",N190))</f>
        <v>nonfiction</v>
      </c>
      <c r="S190" s="11">
        <f t="shared" si="4"/>
        <v>40396.208333333336</v>
      </c>
      <c r="T190" s="11">
        <f t="shared" si="5"/>
        <v>40434.208333333336</v>
      </c>
    </row>
    <row r="191" spans="1:20" x14ac:dyDescent="0.3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278</v>
      </c>
      <c r="H191" t="s">
        <v>21</v>
      </c>
      <c r="I191" t="s">
        <v>22</v>
      </c>
      <c r="J191">
        <v>1414904400</v>
      </c>
      <c r="K191">
        <v>1416463200</v>
      </c>
      <c r="L191" t="b">
        <v>0</v>
      </c>
      <c r="M191" t="b">
        <v>0</v>
      </c>
      <c r="N191" t="s">
        <v>33</v>
      </c>
      <c r="O191" s="4">
        <f>E191/D191</f>
        <v>0.42859916782246882</v>
      </c>
      <c r="P191" s="5">
        <f>IFERROR(E191/G191,"No Backers")</f>
        <v>111.15827338129496</v>
      </c>
      <c r="Q191" s="7" t="str">
        <f>LEFT(N191,FIND("/",N191)-1)</f>
        <v>theater</v>
      </c>
      <c r="R191" s="7" t="str">
        <f>RIGHT(N191,LEN(N191)-FIND("/",N191))</f>
        <v>plays</v>
      </c>
      <c r="S191" s="11">
        <f t="shared" si="4"/>
        <v>41945.208333333336</v>
      </c>
      <c r="T191" s="11">
        <f t="shared" si="5"/>
        <v>41963.25</v>
      </c>
    </row>
    <row r="192" spans="1:20" x14ac:dyDescent="0.3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898</v>
      </c>
      <c r="H192" t="s">
        <v>21</v>
      </c>
      <c r="I192" t="s">
        <v>22</v>
      </c>
      <c r="J192">
        <v>1304830800</v>
      </c>
      <c r="K192">
        <v>1304917200</v>
      </c>
      <c r="L192" t="b">
        <v>0</v>
      </c>
      <c r="M192" t="b">
        <v>0</v>
      </c>
      <c r="N192" t="s">
        <v>122</v>
      </c>
      <c r="O192" s="4">
        <f>E192/D192</f>
        <v>0.43241247264770238</v>
      </c>
      <c r="P192" s="5">
        <f>IFERROR(E192/G192,"No Backers")</f>
        <v>88.023385300668153</v>
      </c>
      <c r="Q192" s="7" t="str">
        <f>LEFT(N192,FIND("/",N192)-1)</f>
        <v>photography</v>
      </c>
      <c r="R192" s="7" t="str">
        <f>RIGHT(N192,LEN(N192)-FIND("/",N192))</f>
        <v>photography books</v>
      </c>
      <c r="S192" s="11">
        <f t="shared" si="4"/>
        <v>40671.208333333336</v>
      </c>
      <c r="T192" s="11">
        <f t="shared" si="5"/>
        <v>40672.208333333336</v>
      </c>
    </row>
    <row r="193" spans="1:20" x14ac:dyDescent="0.3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58</v>
      </c>
      <c r="H193" t="s">
        <v>107</v>
      </c>
      <c r="I193" t="s">
        <v>108</v>
      </c>
      <c r="J193">
        <v>1460696400</v>
      </c>
      <c r="K193">
        <v>1462510800</v>
      </c>
      <c r="L193" t="b">
        <v>0</v>
      </c>
      <c r="M193" t="b">
        <v>0</v>
      </c>
      <c r="N193" t="s">
        <v>60</v>
      </c>
      <c r="O193" s="4">
        <f>E193/D193</f>
        <v>0.43660714285714286</v>
      </c>
      <c r="P193" s="5">
        <f>IFERROR(E193/G193,"No Backers")</f>
        <v>42.155172413793103</v>
      </c>
      <c r="Q193" s="7" t="str">
        <f>LEFT(N193,FIND("/",N193)-1)</f>
        <v>music</v>
      </c>
      <c r="R193" s="7" t="str">
        <f>RIGHT(N193,LEN(N193)-FIND("/",N193))</f>
        <v>indie rock</v>
      </c>
      <c r="S193" s="11">
        <f t="shared" si="4"/>
        <v>42475.208333333328</v>
      </c>
      <c r="T193" s="11">
        <f t="shared" si="5"/>
        <v>42496.208333333328</v>
      </c>
    </row>
    <row r="194" spans="1:20" ht="31.2" x14ac:dyDescent="0.3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1439</v>
      </c>
      <c r="H194" t="s">
        <v>21</v>
      </c>
      <c r="I194" t="s">
        <v>22</v>
      </c>
      <c r="J194">
        <v>1295244000</v>
      </c>
      <c r="K194">
        <v>1296021600</v>
      </c>
      <c r="L194" t="b">
        <v>0</v>
      </c>
      <c r="M194" t="b">
        <v>1</v>
      </c>
      <c r="N194" t="s">
        <v>42</v>
      </c>
      <c r="O194" s="4">
        <f>E194/D194</f>
        <v>0.43838781575037145</v>
      </c>
      <c r="P194" s="5">
        <f>IFERROR(E194/G194,"No Backers")</f>
        <v>41.005559416261292</v>
      </c>
      <c r="Q194" s="7" t="str">
        <f>LEFT(N194,FIND("/",N194)-1)</f>
        <v>film &amp; video</v>
      </c>
      <c r="R194" s="7" t="str">
        <f>RIGHT(N194,LEN(N194)-FIND("/",N194))</f>
        <v>documentary</v>
      </c>
      <c r="S194" s="11">
        <f t="shared" si="4"/>
        <v>40560.25</v>
      </c>
      <c r="T194" s="11">
        <f t="shared" si="5"/>
        <v>40569.25</v>
      </c>
    </row>
    <row r="195" spans="1:20" ht="31.2" x14ac:dyDescent="0.3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1028</v>
      </c>
      <c r="H195" t="s">
        <v>21</v>
      </c>
      <c r="I195" t="s">
        <v>22</v>
      </c>
      <c r="J195">
        <v>1293948000</v>
      </c>
      <c r="K195">
        <v>1294034400</v>
      </c>
      <c r="L195" t="b">
        <v>0</v>
      </c>
      <c r="M195" t="b">
        <v>0</v>
      </c>
      <c r="N195" t="s">
        <v>23</v>
      </c>
      <c r="O195" s="4">
        <f>E195/D195</f>
        <v>0.43975381008206332</v>
      </c>
      <c r="P195" s="5">
        <f>IFERROR(E195/G195,"No Backers")</f>
        <v>72.978599221789878</v>
      </c>
      <c r="Q195" s="7" t="str">
        <f>LEFT(N195,FIND("/",N195)-1)</f>
        <v>music</v>
      </c>
      <c r="R195" s="7" t="str">
        <f>RIGHT(N195,LEN(N195)-FIND("/",N195))</f>
        <v>rock</v>
      </c>
      <c r="S195" s="11">
        <f t="shared" ref="S195:S258" si="6">(((J195/60)/60)/24)+DATE(1970,1,1)</f>
        <v>40545.25</v>
      </c>
      <c r="T195" s="11">
        <f t="shared" ref="T195:T258" si="7">(((K195/60)/60)/24)+DATE(1970,1,1)</f>
        <v>40546.25</v>
      </c>
    </row>
    <row r="196" spans="1:20" x14ac:dyDescent="0.3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39</v>
      </c>
      <c r="H196" t="s">
        <v>21</v>
      </c>
      <c r="I196" t="s">
        <v>22</v>
      </c>
      <c r="J196">
        <v>1382331600</v>
      </c>
      <c r="K196">
        <v>1385445600</v>
      </c>
      <c r="L196" t="b">
        <v>0</v>
      </c>
      <c r="M196" t="b">
        <v>1</v>
      </c>
      <c r="N196" t="s">
        <v>53</v>
      </c>
      <c r="O196" s="4">
        <f>E196/D196</f>
        <v>0.44074999999999998</v>
      </c>
      <c r="P196" s="5">
        <f>IFERROR(E196/G196,"No Backers")</f>
        <v>45.205128205128204</v>
      </c>
      <c r="Q196" s="7" t="str">
        <f>LEFT(N196,FIND("/",N196)-1)</f>
        <v>film &amp; video</v>
      </c>
      <c r="R196" s="7" t="str">
        <f>RIGHT(N196,LEN(N196)-FIND("/",N196))</f>
        <v>drama</v>
      </c>
      <c r="S196" s="11">
        <f t="shared" si="6"/>
        <v>41568.208333333336</v>
      </c>
      <c r="T196" s="11">
        <f t="shared" si="7"/>
        <v>41604.25</v>
      </c>
    </row>
    <row r="197" spans="1:20" x14ac:dyDescent="0.3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37</v>
      </c>
      <c r="H197" t="s">
        <v>21</v>
      </c>
      <c r="I197" t="s">
        <v>22</v>
      </c>
      <c r="J197">
        <v>1456293600</v>
      </c>
      <c r="K197">
        <v>1458277200</v>
      </c>
      <c r="L197" t="b">
        <v>0</v>
      </c>
      <c r="M197" t="b">
        <v>1</v>
      </c>
      <c r="N197" t="s">
        <v>50</v>
      </c>
      <c r="O197" s="4">
        <f>E197/D197</f>
        <v>0.44344086021505374</v>
      </c>
      <c r="P197" s="5">
        <f>IFERROR(E197/G197,"No Backers")</f>
        <v>111.45945945945945</v>
      </c>
      <c r="Q197" s="7" t="str">
        <f>LEFT(N197,FIND("/",N197)-1)</f>
        <v>music</v>
      </c>
      <c r="R197" s="7" t="str">
        <f>RIGHT(N197,LEN(N197)-FIND("/",N197))</f>
        <v>electric music</v>
      </c>
      <c r="S197" s="11">
        <f t="shared" si="6"/>
        <v>42424.25</v>
      </c>
      <c r="T197" s="11">
        <f t="shared" si="7"/>
        <v>42447.208333333328</v>
      </c>
    </row>
    <row r="198" spans="1:20" x14ac:dyDescent="0.3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934</v>
      </c>
      <c r="H198" t="s">
        <v>21</v>
      </c>
      <c r="I198" t="s">
        <v>22</v>
      </c>
      <c r="J198">
        <v>1556427600</v>
      </c>
      <c r="K198">
        <v>1557205200</v>
      </c>
      <c r="L198" t="b">
        <v>0</v>
      </c>
      <c r="M198" t="b">
        <v>0</v>
      </c>
      <c r="N198" t="s">
        <v>474</v>
      </c>
      <c r="O198" s="4">
        <f>E198/D198</f>
        <v>0.44753477588871715</v>
      </c>
      <c r="P198" s="5">
        <f>IFERROR(E198/G198,"No Backers")</f>
        <v>62.003211991434689</v>
      </c>
      <c r="Q198" s="7" t="str">
        <f>LEFT(N198,FIND("/",N198)-1)</f>
        <v>film &amp; video</v>
      </c>
      <c r="R198" s="7" t="str">
        <f>RIGHT(N198,LEN(N198)-FIND("/",N198))</f>
        <v>science fiction</v>
      </c>
      <c r="S198" s="11">
        <f t="shared" si="6"/>
        <v>43583.208333333328</v>
      </c>
      <c r="T198" s="11">
        <f t="shared" si="7"/>
        <v>43592.208333333328</v>
      </c>
    </row>
    <row r="199" spans="1:20" x14ac:dyDescent="0.3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12</v>
      </c>
      <c r="H199" t="s">
        <v>21</v>
      </c>
      <c r="I199" t="s">
        <v>22</v>
      </c>
      <c r="J199">
        <v>1428469200</v>
      </c>
      <c r="K199">
        <v>1428901200</v>
      </c>
      <c r="L199" t="b">
        <v>0</v>
      </c>
      <c r="M199" t="b">
        <v>1</v>
      </c>
      <c r="N199" t="s">
        <v>33</v>
      </c>
      <c r="O199" s="4">
        <f>E199/D199</f>
        <v>0.45068965517241377</v>
      </c>
      <c r="P199" s="5">
        <f>IFERROR(E199/G199,"No Backers")</f>
        <v>108.91666666666667</v>
      </c>
      <c r="Q199" s="7" t="str">
        <f>LEFT(N199,FIND("/",N199)-1)</f>
        <v>theater</v>
      </c>
      <c r="R199" s="7" t="str">
        <f>RIGHT(N199,LEN(N199)-FIND("/",N199))</f>
        <v>plays</v>
      </c>
      <c r="S199" s="11">
        <f t="shared" si="6"/>
        <v>42102.208333333328</v>
      </c>
      <c r="T199" s="11">
        <f t="shared" si="7"/>
        <v>42107.208333333328</v>
      </c>
    </row>
    <row r="200" spans="1:20" x14ac:dyDescent="0.3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65</v>
      </c>
      <c r="H200" t="s">
        <v>21</v>
      </c>
      <c r="I200" t="s">
        <v>22</v>
      </c>
      <c r="J200">
        <v>1523163600</v>
      </c>
      <c r="K200">
        <v>1523509200</v>
      </c>
      <c r="L200" t="b">
        <v>1</v>
      </c>
      <c r="M200" t="b">
        <v>0</v>
      </c>
      <c r="N200" t="s">
        <v>60</v>
      </c>
      <c r="O200" s="4">
        <f>E200/D200</f>
        <v>0.45636363636363636</v>
      </c>
      <c r="P200" s="5">
        <f>IFERROR(E200/G200,"No Backers")</f>
        <v>46.338461538461537</v>
      </c>
      <c r="Q200" s="7" t="str">
        <f>LEFT(N200,FIND("/",N200)-1)</f>
        <v>music</v>
      </c>
      <c r="R200" s="7" t="str">
        <f>RIGHT(N200,LEN(N200)-FIND("/",N200))</f>
        <v>indie rock</v>
      </c>
      <c r="S200" s="11">
        <f t="shared" si="6"/>
        <v>43198.208333333328</v>
      </c>
      <c r="T200" s="11">
        <f t="shared" si="7"/>
        <v>43202.208333333328</v>
      </c>
    </row>
    <row r="201" spans="1:20" x14ac:dyDescent="0.3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37</v>
      </c>
      <c r="H201" t="s">
        <v>21</v>
      </c>
      <c r="I201" t="s">
        <v>22</v>
      </c>
      <c r="J201">
        <v>1342069200</v>
      </c>
      <c r="K201">
        <v>1344574800</v>
      </c>
      <c r="L201" t="b">
        <v>0</v>
      </c>
      <c r="M201" t="b">
        <v>0</v>
      </c>
      <c r="N201" t="s">
        <v>33</v>
      </c>
      <c r="O201" s="4">
        <f>E201/D201</f>
        <v>0.45847222222222223</v>
      </c>
      <c r="P201" s="5">
        <f>IFERROR(E201/G201,"No Backers")</f>
        <v>89.21621621621621</v>
      </c>
      <c r="Q201" s="7" t="str">
        <f>LEFT(N201,FIND("/",N201)-1)</f>
        <v>theater</v>
      </c>
      <c r="R201" s="7" t="str">
        <f>RIGHT(N201,LEN(N201)-FIND("/",N201))</f>
        <v>plays</v>
      </c>
      <c r="S201" s="11">
        <f t="shared" si="6"/>
        <v>41102.208333333336</v>
      </c>
      <c r="T201" s="11">
        <f t="shared" si="7"/>
        <v>41131.208333333336</v>
      </c>
    </row>
    <row r="202" spans="1:20" ht="31.2" x14ac:dyDescent="0.3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128</v>
      </c>
      <c r="H202" t="s">
        <v>21</v>
      </c>
      <c r="I202" t="s">
        <v>22</v>
      </c>
      <c r="J202">
        <v>1451109600</v>
      </c>
      <c r="K202">
        <v>1451628000</v>
      </c>
      <c r="L202" t="b">
        <v>0</v>
      </c>
      <c r="M202" t="b">
        <v>0</v>
      </c>
      <c r="N202" t="s">
        <v>71</v>
      </c>
      <c r="O202" s="4">
        <f>E202/D202</f>
        <v>0.46194444444444444</v>
      </c>
      <c r="P202" s="5">
        <f>IFERROR(E202/G202,"No Backers")</f>
        <v>25.984375</v>
      </c>
      <c r="Q202" s="7" t="str">
        <f>LEFT(N202,FIND("/",N202)-1)</f>
        <v>film &amp; video</v>
      </c>
      <c r="R202" s="7" t="str">
        <f>RIGHT(N202,LEN(N202)-FIND("/",N202))</f>
        <v>animation</v>
      </c>
      <c r="S202" s="11">
        <f t="shared" si="6"/>
        <v>42364.25</v>
      </c>
      <c r="T202" s="11">
        <f t="shared" si="7"/>
        <v>42370.25</v>
      </c>
    </row>
    <row r="203" spans="1:20" x14ac:dyDescent="0.3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714</v>
      </c>
      <c r="H203" t="s">
        <v>21</v>
      </c>
      <c r="I203" t="s">
        <v>22</v>
      </c>
      <c r="J203">
        <v>1492491600</v>
      </c>
      <c r="K203">
        <v>1492837200</v>
      </c>
      <c r="L203" t="b">
        <v>0</v>
      </c>
      <c r="M203" t="b">
        <v>0</v>
      </c>
      <c r="N203" t="s">
        <v>23</v>
      </c>
      <c r="O203" s="4">
        <f>E203/D203</f>
        <v>0.46315634218289087</v>
      </c>
      <c r="P203" s="5">
        <f>IFERROR(E203/G203,"No Backers")</f>
        <v>87.960784313725483</v>
      </c>
      <c r="Q203" s="7" t="str">
        <f>LEFT(N203,FIND("/",N203)-1)</f>
        <v>music</v>
      </c>
      <c r="R203" s="7" t="str">
        <f>RIGHT(N203,LEN(N203)-FIND("/",N203))</f>
        <v>rock</v>
      </c>
      <c r="S203" s="11">
        <f t="shared" si="6"/>
        <v>42843.208333333328</v>
      </c>
      <c r="T203" s="11">
        <f t="shared" si="7"/>
        <v>42847.208333333328</v>
      </c>
    </row>
    <row r="204" spans="1:20" x14ac:dyDescent="0.3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747</v>
      </c>
      <c r="H204" t="s">
        <v>21</v>
      </c>
      <c r="I204" t="s">
        <v>22</v>
      </c>
      <c r="J204">
        <v>1297404000</v>
      </c>
      <c r="K204">
        <v>1298008800</v>
      </c>
      <c r="L204" t="b">
        <v>0</v>
      </c>
      <c r="M204" t="b">
        <v>0</v>
      </c>
      <c r="N204" t="s">
        <v>71</v>
      </c>
      <c r="O204" s="4">
        <f>E204/D204</f>
        <v>0.46387573964497042</v>
      </c>
      <c r="P204" s="5">
        <f>IFERROR(E204/G204,"No Backers")</f>
        <v>62.967871485943775</v>
      </c>
      <c r="Q204" s="7" t="str">
        <f>LEFT(N204,FIND("/",N204)-1)</f>
        <v>film &amp; video</v>
      </c>
      <c r="R204" s="7" t="str">
        <f>RIGHT(N204,LEN(N204)-FIND("/",N204))</f>
        <v>animation</v>
      </c>
      <c r="S204" s="11">
        <f t="shared" si="6"/>
        <v>40585.25</v>
      </c>
      <c r="T204" s="11">
        <f t="shared" si="7"/>
        <v>40592.25</v>
      </c>
    </row>
    <row r="205" spans="1:20" x14ac:dyDescent="0.3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56</v>
      </c>
      <c r="H205" t="s">
        <v>21</v>
      </c>
      <c r="I205" t="s">
        <v>22</v>
      </c>
      <c r="J205">
        <v>1285563600</v>
      </c>
      <c r="K205">
        <v>1286773200</v>
      </c>
      <c r="L205" t="b">
        <v>0</v>
      </c>
      <c r="M205" t="b">
        <v>1</v>
      </c>
      <c r="N205" t="s">
        <v>71</v>
      </c>
      <c r="O205" s="4">
        <f>E205/D205</f>
        <v>0.46947368421052632</v>
      </c>
      <c r="P205" s="5">
        <f>IFERROR(E205/G205,"No Backers")</f>
        <v>79.642857142857139</v>
      </c>
      <c r="Q205" s="7" t="str">
        <f>LEFT(N205,FIND("/",N205)-1)</f>
        <v>film &amp; video</v>
      </c>
      <c r="R205" s="7" t="str">
        <f>RIGHT(N205,LEN(N205)-FIND("/",N205))</f>
        <v>animation</v>
      </c>
      <c r="S205" s="11">
        <f t="shared" si="6"/>
        <v>40448.208333333336</v>
      </c>
      <c r="T205" s="11">
        <f t="shared" si="7"/>
        <v>40462.208333333336</v>
      </c>
    </row>
    <row r="206" spans="1:20" x14ac:dyDescent="0.3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750</v>
      </c>
      <c r="H206" t="s">
        <v>40</v>
      </c>
      <c r="I206" t="s">
        <v>41</v>
      </c>
      <c r="J206">
        <v>1296108000</v>
      </c>
      <c r="K206">
        <v>1296194400</v>
      </c>
      <c r="L206" t="b">
        <v>0</v>
      </c>
      <c r="M206" t="b">
        <v>0</v>
      </c>
      <c r="N206" t="s">
        <v>42</v>
      </c>
      <c r="O206" s="4">
        <f>E206/D206</f>
        <v>0.47232808616404309</v>
      </c>
      <c r="P206" s="5">
        <f>IFERROR(E206/G206,"No Backers")</f>
        <v>76.013333333333335</v>
      </c>
      <c r="Q206" s="7" t="str">
        <f>LEFT(N206,FIND("/",N206)-1)</f>
        <v>film &amp; video</v>
      </c>
      <c r="R206" s="7" t="str">
        <f>RIGHT(N206,LEN(N206)-FIND("/",N206))</f>
        <v>documentary</v>
      </c>
      <c r="S206" s="11">
        <f t="shared" si="6"/>
        <v>40570.25</v>
      </c>
      <c r="T206" s="11">
        <f t="shared" si="7"/>
        <v>40571.25</v>
      </c>
    </row>
    <row r="207" spans="1:20" x14ac:dyDescent="0.3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  <c r="O207" s="4">
        <f>E207/D207</f>
        <v>0.47307881773399013</v>
      </c>
      <c r="P207" s="5">
        <f>IFERROR(E207/G207,"No Backers")</f>
        <v>84.986725663716811</v>
      </c>
      <c r="Q207" s="7" t="str">
        <f>LEFT(N207,FIND("/",N207)-1)</f>
        <v>technology</v>
      </c>
      <c r="R207" s="7" t="str">
        <f>RIGHT(N207,LEN(N207)-FIND("/",N207))</f>
        <v>wearables</v>
      </c>
      <c r="S207" s="11">
        <f t="shared" si="6"/>
        <v>43809.25</v>
      </c>
      <c r="T207" s="11">
        <f t="shared" si="7"/>
        <v>43813.25</v>
      </c>
    </row>
    <row r="208" spans="1:20" ht="31.2" x14ac:dyDescent="0.3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48</v>
      </c>
      <c r="H208" t="s">
        <v>21</v>
      </c>
      <c r="I208" t="s">
        <v>22</v>
      </c>
      <c r="J208">
        <v>1478062800</v>
      </c>
      <c r="K208">
        <v>1479362400</v>
      </c>
      <c r="L208" t="b">
        <v>0</v>
      </c>
      <c r="M208" t="b">
        <v>1</v>
      </c>
      <c r="N208" t="s">
        <v>33</v>
      </c>
      <c r="O208" s="4">
        <f>E208/D208</f>
        <v>0.4768421052631579</v>
      </c>
      <c r="P208" s="5">
        <f>IFERROR(E208/G208,"No Backers")</f>
        <v>94.375</v>
      </c>
      <c r="Q208" s="7" t="str">
        <f>LEFT(N208,FIND("/",N208)-1)</f>
        <v>theater</v>
      </c>
      <c r="R208" s="7" t="str">
        <f>RIGHT(N208,LEN(N208)-FIND("/",N208))</f>
        <v>plays</v>
      </c>
      <c r="S208" s="11">
        <f t="shared" si="6"/>
        <v>42676.208333333328</v>
      </c>
      <c r="T208" s="11">
        <f t="shared" si="7"/>
        <v>42691.25</v>
      </c>
    </row>
    <row r="209" spans="1:20" ht="31.2" x14ac:dyDescent="0.3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2072</v>
      </c>
      <c r="H209" t="s">
        <v>21</v>
      </c>
      <c r="I209" t="s">
        <v>22</v>
      </c>
      <c r="J209">
        <v>1458018000</v>
      </c>
      <c r="K209">
        <v>1458450000</v>
      </c>
      <c r="L209" t="b">
        <v>0</v>
      </c>
      <c r="M209" t="b">
        <v>1</v>
      </c>
      <c r="N209" t="s">
        <v>42</v>
      </c>
      <c r="O209" s="4">
        <f>E209/D209</f>
        <v>0.48072649572649573</v>
      </c>
      <c r="P209" s="5">
        <f>IFERROR(E209/G209,"No Backers")</f>
        <v>38.003378378378379</v>
      </c>
      <c r="Q209" s="7" t="str">
        <f>LEFT(N209,FIND("/",N209)-1)</f>
        <v>film &amp; video</v>
      </c>
      <c r="R209" s="7" t="str">
        <f>RIGHT(N209,LEN(N209)-FIND("/",N209))</f>
        <v>documentary</v>
      </c>
      <c r="S209" s="11">
        <f t="shared" si="6"/>
        <v>42444.208333333328</v>
      </c>
      <c r="T209" s="11">
        <f t="shared" si="7"/>
        <v>42449.208333333328</v>
      </c>
    </row>
    <row r="210" spans="1:20" ht="31.2" x14ac:dyDescent="0.3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27</v>
      </c>
      <c r="H210" t="s">
        <v>21</v>
      </c>
      <c r="I210" t="s">
        <v>22</v>
      </c>
      <c r="J210">
        <v>1285045200</v>
      </c>
      <c r="K210">
        <v>1285563600</v>
      </c>
      <c r="L210" t="b">
        <v>0</v>
      </c>
      <c r="M210" t="b">
        <v>1</v>
      </c>
      <c r="N210" t="s">
        <v>33</v>
      </c>
      <c r="O210" s="4">
        <f>E210/D210</f>
        <v>0.48095238095238096</v>
      </c>
      <c r="P210" s="5">
        <f>IFERROR(E210/G210,"No Backers")</f>
        <v>112.22222222222223</v>
      </c>
      <c r="Q210" s="7" t="str">
        <f>LEFT(N210,FIND("/",N210)-1)</f>
        <v>theater</v>
      </c>
      <c r="R210" s="7" t="str">
        <f>RIGHT(N210,LEN(N210)-FIND("/",N210))</f>
        <v>plays</v>
      </c>
      <c r="S210" s="11">
        <f t="shared" si="6"/>
        <v>40442.208333333336</v>
      </c>
      <c r="T210" s="11">
        <f t="shared" si="7"/>
        <v>40448.208333333336</v>
      </c>
    </row>
    <row r="211" spans="1:20" x14ac:dyDescent="0.3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1480</v>
      </c>
      <c r="H211" t="s">
        <v>21</v>
      </c>
      <c r="I211" t="s">
        <v>22</v>
      </c>
      <c r="J211">
        <v>1533013200</v>
      </c>
      <c r="K211">
        <v>1535346000</v>
      </c>
      <c r="L211" t="b">
        <v>0</v>
      </c>
      <c r="M211" t="b">
        <v>0</v>
      </c>
      <c r="N211" t="s">
        <v>33</v>
      </c>
      <c r="O211" s="4">
        <f>E211/D211</f>
        <v>0.4819906976744186</v>
      </c>
      <c r="P211" s="5">
        <f>IFERROR(E211/G211,"No Backers")</f>
        <v>35.009459459459457</v>
      </c>
      <c r="Q211" s="7" t="str">
        <f>LEFT(N211,FIND("/",N211)-1)</f>
        <v>theater</v>
      </c>
      <c r="R211" s="7" t="str">
        <f>RIGHT(N211,LEN(N211)-FIND("/",N211))</f>
        <v>plays</v>
      </c>
      <c r="S211" s="11">
        <f t="shared" si="6"/>
        <v>43312.208333333328</v>
      </c>
      <c r="T211" s="11">
        <f t="shared" si="7"/>
        <v>43339.208333333328</v>
      </c>
    </row>
    <row r="212" spans="1:20" x14ac:dyDescent="0.3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2928</v>
      </c>
      <c r="H212" t="s">
        <v>15</v>
      </c>
      <c r="I212" t="s">
        <v>16</v>
      </c>
      <c r="J212">
        <v>1545112800</v>
      </c>
      <c r="K212">
        <v>1546495200</v>
      </c>
      <c r="L212" t="b">
        <v>0</v>
      </c>
      <c r="M212" t="b">
        <v>0</v>
      </c>
      <c r="N212" t="s">
        <v>33</v>
      </c>
      <c r="O212" s="4">
        <f>E212/D212</f>
        <v>0.48396694214876035</v>
      </c>
      <c r="P212" s="5">
        <f>IFERROR(E212/G212,"No Backers")</f>
        <v>28</v>
      </c>
      <c r="Q212" s="7" t="str">
        <f>LEFT(N212,FIND("/",N212)-1)</f>
        <v>theater</v>
      </c>
      <c r="R212" s="7" t="str">
        <f>RIGHT(N212,LEN(N212)-FIND("/",N212))</f>
        <v>plays</v>
      </c>
      <c r="S212" s="11">
        <f t="shared" si="6"/>
        <v>43452.25</v>
      </c>
      <c r="T212" s="11">
        <f t="shared" si="7"/>
        <v>43468.25</v>
      </c>
    </row>
    <row r="213" spans="1:20" x14ac:dyDescent="0.3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679</v>
      </c>
      <c r="H213" t="s">
        <v>107</v>
      </c>
      <c r="I213" t="s">
        <v>108</v>
      </c>
      <c r="J213">
        <v>1470459600</v>
      </c>
      <c r="K213">
        <v>1472878800</v>
      </c>
      <c r="L213" t="b">
        <v>0</v>
      </c>
      <c r="M213" t="b">
        <v>0</v>
      </c>
      <c r="N213" t="s">
        <v>206</v>
      </c>
      <c r="O213" s="4">
        <f>E213/D213</f>
        <v>0.48404406999351912</v>
      </c>
      <c r="P213" s="5">
        <f>IFERROR(E213/G213,"No Backers")</f>
        <v>109.99705449189985</v>
      </c>
      <c r="Q213" s="7" t="str">
        <f>LEFT(N213,FIND("/",N213)-1)</f>
        <v>publishing</v>
      </c>
      <c r="R213" s="7" t="str">
        <f>RIGHT(N213,LEN(N213)-FIND("/",N213))</f>
        <v>translations</v>
      </c>
      <c r="S213" s="11">
        <f t="shared" si="6"/>
        <v>42588.208333333328</v>
      </c>
      <c r="T213" s="11">
        <f t="shared" si="7"/>
        <v>42616.208333333328</v>
      </c>
    </row>
    <row r="214" spans="1:20" x14ac:dyDescent="0.3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602</v>
      </c>
      <c r="H214" t="s">
        <v>98</v>
      </c>
      <c r="I214" t="s">
        <v>99</v>
      </c>
      <c r="J214">
        <v>1287550800</v>
      </c>
      <c r="K214">
        <v>1288501200</v>
      </c>
      <c r="L214" t="b">
        <v>1</v>
      </c>
      <c r="M214" t="b">
        <v>1</v>
      </c>
      <c r="N214" t="s">
        <v>33</v>
      </c>
      <c r="O214" s="4">
        <f>E214/D214</f>
        <v>0.48482333607230893</v>
      </c>
      <c r="P214" s="5">
        <f>IFERROR(E214/G214,"No Backers")</f>
        <v>98.011627906976742</v>
      </c>
      <c r="Q214" s="7" t="str">
        <f>LEFT(N214,FIND("/",N214)-1)</f>
        <v>theater</v>
      </c>
      <c r="R214" s="7" t="str">
        <f>RIGHT(N214,LEN(N214)-FIND("/",N214))</f>
        <v>plays</v>
      </c>
      <c r="S214" s="11">
        <f t="shared" si="6"/>
        <v>40471.208333333336</v>
      </c>
      <c r="T214" s="11">
        <f t="shared" si="7"/>
        <v>40482.208333333336</v>
      </c>
    </row>
    <row r="215" spans="1:20" x14ac:dyDescent="0.3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674</v>
      </c>
      <c r="H215" t="s">
        <v>21</v>
      </c>
      <c r="I215" t="s">
        <v>22</v>
      </c>
      <c r="J215">
        <v>1551679200</v>
      </c>
      <c r="K215">
        <v>1553490000</v>
      </c>
      <c r="L215" t="b">
        <v>0</v>
      </c>
      <c r="M215" t="b">
        <v>1</v>
      </c>
      <c r="N215" t="s">
        <v>33</v>
      </c>
      <c r="O215" s="4">
        <f>E215/D215</f>
        <v>0.48529600000000001</v>
      </c>
      <c r="P215" s="5">
        <f>IFERROR(E215/G215,"No Backers")</f>
        <v>45.001483679525222</v>
      </c>
      <c r="Q215" s="7" t="str">
        <f>LEFT(N215,FIND("/",N215)-1)</f>
        <v>theater</v>
      </c>
      <c r="R215" s="7" t="str">
        <f>RIGHT(N215,LEN(N215)-FIND("/",N215))</f>
        <v>plays</v>
      </c>
      <c r="S215" s="11">
        <f t="shared" si="6"/>
        <v>43528.25</v>
      </c>
      <c r="T215" s="11">
        <f t="shared" si="7"/>
        <v>43549.208333333328</v>
      </c>
    </row>
    <row r="216" spans="1:20" x14ac:dyDescent="0.3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1198</v>
      </c>
      <c r="H216" t="s">
        <v>21</v>
      </c>
      <c r="I216" t="s">
        <v>22</v>
      </c>
      <c r="J216">
        <v>1367470800</v>
      </c>
      <c r="K216">
        <v>1369285200</v>
      </c>
      <c r="L216" t="b">
        <v>0</v>
      </c>
      <c r="M216" t="b">
        <v>0</v>
      </c>
      <c r="N216" t="s">
        <v>68</v>
      </c>
      <c r="O216" s="4">
        <f>E216/D216</f>
        <v>0.48860523665659616</v>
      </c>
      <c r="P216" s="5">
        <f>IFERROR(E216/G216,"No Backers")</f>
        <v>80.999165275459092</v>
      </c>
      <c r="Q216" s="7" t="str">
        <f>LEFT(N216,FIND("/",N216)-1)</f>
        <v>publishing</v>
      </c>
      <c r="R216" s="7" t="str">
        <f>RIGHT(N216,LEN(N216)-FIND("/",N216))</f>
        <v>nonfiction</v>
      </c>
      <c r="S216" s="11">
        <f t="shared" si="6"/>
        <v>41396.208333333336</v>
      </c>
      <c r="T216" s="11">
        <f t="shared" si="7"/>
        <v>41417.208333333336</v>
      </c>
    </row>
    <row r="217" spans="1:20" x14ac:dyDescent="0.3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676</v>
      </c>
      <c r="H217" t="s">
        <v>21</v>
      </c>
      <c r="I217" t="s">
        <v>22</v>
      </c>
      <c r="J217">
        <v>1316754000</v>
      </c>
      <c r="K217">
        <v>1319259600</v>
      </c>
      <c r="L217" t="b">
        <v>0</v>
      </c>
      <c r="M217" t="b">
        <v>0</v>
      </c>
      <c r="N217" t="s">
        <v>33</v>
      </c>
      <c r="O217" s="4">
        <f>E217/D217</f>
        <v>0.49026652452025588</v>
      </c>
      <c r="P217" s="5">
        <f>IFERROR(E217/G217,"No Backers")</f>
        <v>68.028106508875737</v>
      </c>
      <c r="Q217" s="7" t="str">
        <f>LEFT(N217,FIND("/",N217)-1)</f>
        <v>theater</v>
      </c>
      <c r="R217" s="7" t="str">
        <f>RIGHT(N217,LEN(N217)-FIND("/",N217))</f>
        <v>plays</v>
      </c>
      <c r="S217" s="11">
        <f t="shared" si="6"/>
        <v>40809.208333333336</v>
      </c>
      <c r="T217" s="11">
        <f t="shared" si="7"/>
        <v>40838.208333333336</v>
      </c>
    </row>
    <row r="218" spans="1:20" ht="31.2" x14ac:dyDescent="0.3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67</v>
      </c>
      <c r="H218" t="s">
        <v>21</v>
      </c>
      <c r="I218" t="s">
        <v>22</v>
      </c>
      <c r="J218">
        <v>1304744400</v>
      </c>
      <c r="K218">
        <v>1306213200</v>
      </c>
      <c r="L218" t="b">
        <v>0</v>
      </c>
      <c r="M218" t="b">
        <v>1</v>
      </c>
      <c r="N218" t="s">
        <v>89</v>
      </c>
      <c r="O218" s="4">
        <f>E218/D218</f>
        <v>0.49217948717948717</v>
      </c>
      <c r="P218" s="5">
        <f>IFERROR(E218/G218,"No Backers")</f>
        <v>57.298507462686565</v>
      </c>
      <c r="Q218" s="7" t="str">
        <f>LEFT(N218,FIND("/",N218)-1)</f>
        <v>games</v>
      </c>
      <c r="R218" s="7" t="str">
        <f>RIGHT(N218,LEN(N218)-FIND("/",N218))</f>
        <v>video games</v>
      </c>
      <c r="S218" s="11">
        <f t="shared" si="6"/>
        <v>40670.208333333336</v>
      </c>
      <c r="T218" s="11">
        <f t="shared" si="7"/>
        <v>40687.208333333336</v>
      </c>
    </row>
    <row r="219" spans="1:20" x14ac:dyDescent="0.3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26</v>
      </c>
      <c r="H219" t="s">
        <v>21</v>
      </c>
      <c r="I219" t="s">
        <v>22</v>
      </c>
      <c r="J219">
        <v>1548482400</v>
      </c>
      <c r="K219">
        <v>1550815200</v>
      </c>
      <c r="L219" t="b">
        <v>0</v>
      </c>
      <c r="M219" t="b">
        <v>0</v>
      </c>
      <c r="N219" t="s">
        <v>33</v>
      </c>
      <c r="O219" s="4">
        <f>E219/D219</f>
        <v>0.49446428571428569</v>
      </c>
      <c r="P219" s="5">
        <f>IFERROR(E219/G219,"No Backers")</f>
        <v>106.5</v>
      </c>
      <c r="Q219" s="7" t="str">
        <f>LEFT(N219,FIND("/",N219)-1)</f>
        <v>theater</v>
      </c>
      <c r="R219" s="7" t="str">
        <f>RIGHT(N219,LEN(N219)-FIND("/",N219))</f>
        <v>plays</v>
      </c>
      <c r="S219" s="11">
        <f t="shared" si="6"/>
        <v>43491.25</v>
      </c>
      <c r="T219" s="11">
        <f t="shared" si="7"/>
        <v>43518.25</v>
      </c>
    </row>
    <row r="220" spans="1:20" x14ac:dyDescent="0.3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976</v>
      </c>
      <c r="H220" t="s">
        <v>21</v>
      </c>
      <c r="I220" t="s">
        <v>22</v>
      </c>
      <c r="J220">
        <v>1448517600</v>
      </c>
      <c r="K220">
        <v>1449295200</v>
      </c>
      <c r="L220" t="b">
        <v>0</v>
      </c>
      <c r="M220" t="b">
        <v>0</v>
      </c>
      <c r="N220" t="s">
        <v>42</v>
      </c>
      <c r="O220" s="4">
        <f>E220/D220</f>
        <v>0.49643859649122807</v>
      </c>
      <c r="P220" s="5">
        <f>IFERROR(E220/G220,"No Backers")</f>
        <v>86.978483606557376</v>
      </c>
      <c r="Q220" s="7" t="str">
        <f>LEFT(N220,FIND("/",N220)-1)</f>
        <v>film &amp; video</v>
      </c>
      <c r="R220" s="7" t="str">
        <f>RIGHT(N220,LEN(N220)-FIND("/",N220))</f>
        <v>documentary</v>
      </c>
      <c r="S220" s="11">
        <f t="shared" si="6"/>
        <v>42334.25</v>
      </c>
      <c r="T220" s="11">
        <f t="shared" si="7"/>
        <v>42343.25</v>
      </c>
    </row>
    <row r="221" spans="1:20" x14ac:dyDescent="0.3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1596</v>
      </c>
      <c r="H221" t="s">
        <v>21</v>
      </c>
      <c r="I221" t="s">
        <v>22</v>
      </c>
      <c r="J221">
        <v>1416031200</v>
      </c>
      <c r="K221">
        <v>1416204000</v>
      </c>
      <c r="L221" t="b">
        <v>0</v>
      </c>
      <c r="M221" t="b">
        <v>0</v>
      </c>
      <c r="N221" t="s">
        <v>292</v>
      </c>
      <c r="O221" s="4">
        <f>E221/D221</f>
        <v>0.50398033126293995</v>
      </c>
      <c r="P221" s="5">
        <f>IFERROR(E221/G221,"No Backers")</f>
        <v>61.008145363408524</v>
      </c>
      <c r="Q221" s="7" t="str">
        <f>LEFT(N221,FIND("/",N221)-1)</f>
        <v>games</v>
      </c>
      <c r="R221" s="7" t="str">
        <f>RIGHT(N221,LEN(N221)-FIND("/",N221))</f>
        <v>mobile games</v>
      </c>
      <c r="S221" s="11">
        <f t="shared" si="6"/>
        <v>41958.25</v>
      </c>
      <c r="T221" s="11">
        <f t="shared" si="7"/>
        <v>41960.25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4">
        <f>E222/D222</f>
        <v>0.50482758620689661</v>
      </c>
      <c r="P222" s="5">
        <f>IFERROR(E222/G222,"No Backers")</f>
        <v>75.014876033057845</v>
      </c>
      <c r="Q222" s="7" t="str">
        <f>LEFT(N222,FIND("/",N222)-1)</f>
        <v>games</v>
      </c>
      <c r="R222" s="7" t="str">
        <f>RIGHT(N222,LEN(N222)-FIND("/",N222))</f>
        <v>video games</v>
      </c>
      <c r="S222" s="11">
        <f t="shared" si="6"/>
        <v>41378.208333333336</v>
      </c>
      <c r="T222" s="11">
        <f t="shared" si="7"/>
        <v>41380.208333333336</v>
      </c>
    </row>
    <row r="223" spans="1:20" x14ac:dyDescent="0.3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523</v>
      </c>
      <c r="H223" t="s">
        <v>26</v>
      </c>
      <c r="I223" t="s">
        <v>27</v>
      </c>
      <c r="J223">
        <v>1557637200</v>
      </c>
      <c r="K223">
        <v>1558760400</v>
      </c>
      <c r="L223" t="b">
        <v>0</v>
      </c>
      <c r="M223" t="b">
        <v>0</v>
      </c>
      <c r="N223" t="s">
        <v>53</v>
      </c>
      <c r="O223" s="4">
        <f>E223/D223</f>
        <v>0.50621082621082625</v>
      </c>
      <c r="P223" s="5">
        <f>IFERROR(E223/G223,"No Backers")</f>
        <v>67.946462715105156</v>
      </c>
      <c r="Q223" s="7" t="str">
        <f>LEFT(N223,FIND("/",N223)-1)</f>
        <v>film &amp; video</v>
      </c>
      <c r="R223" s="7" t="str">
        <f>RIGHT(N223,LEN(N223)-FIND("/",N223))</f>
        <v>drama</v>
      </c>
      <c r="S223" s="11">
        <f t="shared" si="6"/>
        <v>43597.208333333328</v>
      </c>
      <c r="T223" s="11">
        <f t="shared" si="7"/>
        <v>43610.208333333328</v>
      </c>
    </row>
    <row r="224" spans="1:20" ht="31.2" x14ac:dyDescent="0.3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47</v>
      </c>
      <c r="H224" t="s">
        <v>21</v>
      </c>
      <c r="I224" t="s">
        <v>22</v>
      </c>
      <c r="J224">
        <v>1353736800</v>
      </c>
      <c r="K224">
        <v>1355032800</v>
      </c>
      <c r="L224" t="b">
        <v>1</v>
      </c>
      <c r="M224" t="b">
        <v>0</v>
      </c>
      <c r="N224" t="s">
        <v>89</v>
      </c>
      <c r="O224" s="4">
        <f>E224/D224</f>
        <v>0.50662921348314605</v>
      </c>
      <c r="P224" s="5">
        <f>IFERROR(E224/G224,"No Backers")</f>
        <v>95.936170212765958</v>
      </c>
      <c r="Q224" s="7" t="str">
        <f>LEFT(N224,FIND("/",N224)-1)</f>
        <v>games</v>
      </c>
      <c r="R224" s="7" t="str">
        <f>RIGHT(N224,LEN(N224)-FIND("/",N224))</f>
        <v>video games</v>
      </c>
      <c r="S224" s="11">
        <f t="shared" si="6"/>
        <v>41237.25</v>
      </c>
      <c r="T224" s="11">
        <f t="shared" si="7"/>
        <v>41252.25</v>
      </c>
    </row>
    <row r="225" spans="1:20" x14ac:dyDescent="0.3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56</v>
      </c>
      <c r="H225" t="s">
        <v>98</v>
      </c>
      <c r="I225" t="s">
        <v>99</v>
      </c>
      <c r="J225">
        <v>1288501200</v>
      </c>
      <c r="K225">
        <v>1292911200</v>
      </c>
      <c r="L225" t="b">
        <v>0</v>
      </c>
      <c r="M225" t="b">
        <v>0</v>
      </c>
      <c r="N225" t="s">
        <v>33</v>
      </c>
      <c r="O225" s="4">
        <f>E225/D225</f>
        <v>0.50735632183908042</v>
      </c>
      <c r="P225" s="5">
        <f>IFERROR(E225/G225,"No Backers")</f>
        <v>78.821428571428569</v>
      </c>
      <c r="Q225" s="7" t="str">
        <f>LEFT(N225,FIND("/",N225)-1)</f>
        <v>theater</v>
      </c>
      <c r="R225" s="7" t="str">
        <f>RIGHT(N225,LEN(N225)-FIND("/",N225))</f>
        <v>plays</v>
      </c>
      <c r="S225" s="11">
        <f t="shared" si="6"/>
        <v>40482.208333333336</v>
      </c>
      <c r="T225" s="11">
        <f t="shared" si="7"/>
        <v>40533.25</v>
      </c>
    </row>
    <row r="226" spans="1:20" x14ac:dyDescent="0.3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88</v>
      </c>
      <c r="H226" t="s">
        <v>36</v>
      </c>
      <c r="I226" t="s">
        <v>37</v>
      </c>
      <c r="J226">
        <v>1361772000</v>
      </c>
      <c r="K226">
        <v>1362978000</v>
      </c>
      <c r="L226" t="b">
        <v>0</v>
      </c>
      <c r="M226" t="b">
        <v>0</v>
      </c>
      <c r="N226" t="s">
        <v>33</v>
      </c>
      <c r="O226" s="4">
        <f>E226/D226</f>
        <v>0.50777777777777777</v>
      </c>
      <c r="P226" s="5">
        <f>IFERROR(E226/G226,"No Backers")</f>
        <v>57.125</v>
      </c>
      <c r="Q226" s="7" t="str">
        <f>LEFT(N226,FIND("/",N226)-1)</f>
        <v>theater</v>
      </c>
      <c r="R226" s="7" t="str">
        <f>RIGHT(N226,LEN(N226)-FIND("/",N226))</f>
        <v>plays</v>
      </c>
      <c r="S226" s="11">
        <f t="shared" si="6"/>
        <v>41330.25</v>
      </c>
      <c r="T226" s="11">
        <f t="shared" si="7"/>
        <v>41344.208333333336</v>
      </c>
    </row>
    <row r="227" spans="1:20" ht="31.2" x14ac:dyDescent="0.3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67</v>
      </c>
      <c r="H227" t="s">
        <v>26</v>
      </c>
      <c r="I227" t="s">
        <v>27</v>
      </c>
      <c r="J227">
        <v>1416031200</v>
      </c>
      <c r="K227">
        <v>1420437600</v>
      </c>
      <c r="L227" t="b">
        <v>0</v>
      </c>
      <c r="M227" t="b">
        <v>0</v>
      </c>
      <c r="N227" t="s">
        <v>42</v>
      </c>
      <c r="O227" s="4">
        <f>E227/D227</f>
        <v>0.50845360824742269</v>
      </c>
      <c r="P227" s="5">
        <f>IFERROR(E227/G227,"No Backers")</f>
        <v>73.611940298507463</v>
      </c>
      <c r="Q227" s="7" t="str">
        <f>LEFT(N227,FIND("/",N227)-1)</f>
        <v>film &amp; video</v>
      </c>
      <c r="R227" s="7" t="str">
        <f>RIGHT(N227,LEN(N227)-FIND("/",N227))</f>
        <v>documentary</v>
      </c>
      <c r="S227" s="11">
        <f t="shared" si="6"/>
        <v>41958.25</v>
      </c>
      <c r="T227" s="11">
        <f t="shared" si="7"/>
        <v>42009.25</v>
      </c>
    </row>
    <row r="228" spans="1:20" ht="31.2" x14ac:dyDescent="0.3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31</v>
      </c>
      <c r="H228" t="s">
        <v>21</v>
      </c>
      <c r="I228" t="s">
        <v>22</v>
      </c>
      <c r="J228">
        <v>1310792400</v>
      </c>
      <c r="K228">
        <v>1311656400</v>
      </c>
      <c r="L228" t="b">
        <v>0</v>
      </c>
      <c r="M228" t="b">
        <v>1</v>
      </c>
      <c r="N228" t="s">
        <v>89</v>
      </c>
      <c r="O228" s="4">
        <f>E228/D228</f>
        <v>0.51122448979591839</v>
      </c>
      <c r="P228" s="5">
        <f>IFERROR(E228/G228,"No Backers")</f>
        <v>80.806451612903231</v>
      </c>
      <c r="Q228" s="7" t="str">
        <f>LEFT(N228,FIND("/",N228)-1)</f>
        <v>games</v>
      </c>
      <c r="R228" s="7" t="str">
        <f>RIGHT(N228,LEN(N228)-FIND("/",N228))</f>
        <v>video games</v>
      </c>
      <c r="S228" s="11">
        <f t="shared" si="6"/>
        <v>40740.208333333336</v>
      </c>
      <c r="T228" s="11">
        <f t="shared" si="7"/>
        <v>40750.208333333336</v>
      </c>
    </row>
    <row r="229" spans="1:20" x14ac:dyDescent="0.3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154</v>
      </c>
      <c r="H229" t="s">
        <v>21</v>
      </c>
      <c r="I229" t="s">
        <v>22</v>
      </c>
      <c r="J229">
        <v>1433826000</v>
      </c>
      <c r="K229">
        <v>1435122000</v>
      </c>
      <c r="L229" t="b">
        <v>0</v>
      </c>
      <c r="M229" t="b">
        <v>0</v>
      </c>
      <c r="N229" t="s">
        <v>33</v>
      </c>
      <c r="O229" s="4">
        <f>E229/D229</f>
        <v>0.51343749999999999</v>
      </c>
      <c r="P229" s="5">
        <f>IFERROR(E229/G229,"No Backers")</f>
        <v>32.006493506493506</v>
      </c>
      <c r="Q229" s="7" t="str">
        <f>LEFT(N229,FIND("/",N229)-1)</f>
        <v>theater</v>
      </c>
      <c r="R229" s="7" t="str">
        <f>RIGHT(N229,LEN(N229)-FIND("/",N229))</f>
        <v>plays</v>
      </c>
      <c r="S229" s="11">
        <f t="shared" si="6"/>
        <v>42164.208333333328</v>
      </c>
      <c r="T229" s="11">
        <f t="shared" si="7"/>
        <v>42179.208333333328</v>
      </c>
    </row>
    <row r="230" spans="1:20" ht="31.2" x14ac:dyDescent="0.3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49</v>
      </c>
      <c r="H230" t="s">
        <v>21</v>
      </c>
      <c r="I230" t="s">
        <v>22</v>
      </c>
      <c r="J230">
        <v>1456984800</v>
      </c>
      <c r="K230">
        <v>1461819600</v>
      </c>
      <c r="L230" t="b">
        <v>0</v>
      </c>
      <c r="M230" t="b">
        <v>0</v>
      </c>
      <c r="N230" t="s">
        <v>17</v>
      </c>
      <c r="O230" s="4">
        <f>E230/D230</f>
        <v>0.51421052631578945</v>
      </c>
      <c r="P230" s="5">
        <f>IFERROR(E230/G230,"No Backers")</f>
        <v>39.877551020408163</v>
      </c>
      <c r="Q230" s="7" t="str">
        <f>LEFT(N230,FIND("/",N230)-1)</f>
        <v>food</v>
      </c>
      <c r="R230" s="7" t="str">
        <f>RIGHT(N230,LEN(N230)-FIND("/",N230))</f>
        <v>food trucks</v>
      </c>
      <c r="S230" s="11">
        <f t="shared" si="6"/>
        <v>42432.25</v>
      </c>
      <c r="T230" s="11">
        <f t="shared" si="7"/>
        <v>42488.208333333328</v>
      </c>
    </row>
    <row r="231" spans="1:20" x14ac:dyDescent="0.3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672</v>
      </c>
      <c r="H231" t="s">
        <v>15</v>
      </c>
      <c r="I231" t="s">
        <v>16</v>
      </c>
      <c r="J231">
        <v>1273640400</v>
      </c>
      <c r="K231">
        <v>1273899600</v>
      </c>
      <c r="L231" t="b">
        <v>0</v>
      </c>
      <c r="M231" t="b">
        <v>0</v>
      </c>
      <c r="N231" t="s">
        <v>33</v>
      </c>
      <c r="O231" s="4">
        <f>E231/D231</f>
        <v>0.51421511627906979</v>
      </c>
      <c r="P231" s="5">
        <f>IFERROR(E231/G231,"No Backers")</f>
        <v>78.96875</v>
      </c>
      <c r="Q231" s="7" t="str">
        <f>LEFT(N231,FIND("/",N231)-1)</f>
        <v>theater</v>
      </c>
      <c r="R231" s="7" t="str">
        <f>RIGHT(N231,LEN(N231)-FIND("/",N231))</f>
        <v>plays</v>
      </c>
      <c r="S231" s="11">
        <f t="shared" si="6"/>
        <v>40310.208333333336</v>
      </c>
      <c r="T231" s="11">
        <f t="shared" si="7"/>
        <v>40313.208333333336</v>
      </c>
    </row>
    <row r="232" spans="1:20" x14ac:dyDescent="0.3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44</v>
      </c>
      <c r="H232" t="s">
        <v>21</v>
      </c>
      <c r="I232" t="s">
        <v>22</v>
      </c>
      <c r="J232">
        <v>1379566800</v>
      </c>
      <c r="K232">
        <v>1383804000</v>
      </c>
      <c r="L232" t="b">
        <v>0</v>
      </c>
      <c r="M232" t="b">
        <v>0</v>
      </c>
      <c r="N232" t="s">
        <v>50</v>
      </c>
      <c r="O232" s="4">
        <f>E232/D232</f>
        <v>0.51741935483870971</v>
      </c>
      <c r="P232" s="5">
        <f>IFERROR(E232/G232,"No Backers")</f>
        <v>72.909090909090907</v>
      </c>
      <c r="Q232" s="7" t="str">
        <f>LEFT(N232,FIND("/",N232)-1)</f>
        <v>music</v>
      </c>
      <c r="R232" s="7" t="str">
        <f>RIGHT(N232,LEN(N232)-FIND("/",N232))</f>
        <v>electric music</v>
      </c>
      <c r="S232" s="11">
        <f t="shared" si="6"/>
        <v>41536.208333333336</v>
      </c>
      <c r="T232" s="11">
        <f t="shared" si="7"/>
        <v>41585.25</v>
      </c>
    </row>
    <row r="233" spans="1:20" x14ac:dyDescent="0.3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42</v>
      </c>
      <c r="H233" t="s">
        <v>21</v>
      </c>
      <c r="I233" t="s">
        <v>22</v>
      </c>
      <c r="J233">
        <v>1433912400</v>
      </c>
      <c r="K233">
        <v>1434344400</v>
      </c>
      <c r="L233" t="b">
        <v>0</v>
      </c>
      <c r="M233" t="b">
        <v>1</v>
      </c>
      <c r="N233" t="s">
        <v>89</v>
      </c>
      <c r="O233" s="4">
        <f>E233/D233</f>
        <v>0.5208045977011494</v>
      </c>
      <c r="P233" s="5">
        <f>IFERROR(E233/G233,"No Backers")</f>
        <v>107.88095238095238</v>
      </c>
      <c r="Q233" s="7" t="str">
        <f>LEFT(N233,FIND("/",N233)-1)</f>
        <v>games</v>
      </c>
      <c r="R233" s="7" t="str">
        <f>RIGHT(N233,LEN(N233)-FIND("/",N233))</f>
        <v>video games</v>
      </c>
      <c r="S233" s="11">
        <f t="shared" si="6"/>
        <v>42165.208333333328</v>
      </c>
      <c r="T233" s="11">
        <f t="shared" si="7"/>
        <v>42170.208333333328</v>
      </c>
    </row>
    <row r="234" spans="1:20" x14ac:dyDescent="0.3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64</v>
      </c>
      <c r="H234" t="s">
        <v>21</v>
      </c>
      <c r="I234" t="s">
        <v>22</v>
      </c>
      <c r="J234">
        <v>1478930400</v>
      </c>
      <c r="K234">
        <v>1480744800</v>
      </c>
      <c r="L234" t="b">
        <v>0</v>
      </c>
      <c r="M234" t="b">
        <v>0</v>
      </c>
      <c r="N234" t="s">
        <v>133</v>
      </c>
      <c r="O234" s="4">
        <f>E234/D234</f>
        <v>0.52117021276595743</v>
      </c>
      <c r="P234" s="5">
        <f>IFERROR(E234/G234,"No Backers")</f>
        <v>76.546875</v>
      </c>
      <c r="Q234" s="7" t="str">
        <f>LEFT(N234,FIND("/",N234)-1)</f>
        <v>publishing</v>
      </c>
      <c r="R234" s="7" t="str">
        <f>RIGHT(N234,LEN(N234)-FIND("/",N234))</f>
        <v>radio &amp; podcasts</v>
      </c>
      <c r="S234" s="11">
        <f t="shared" si="6"/>
        <v>42686.25</v>
      </c>
      <c r="T234" s="11">
        <f t="shared" si="7"/>
        <v>42707.25</v>
      </c>
    </row>
    <row r="235" spans="1:20" x14ac:dyDescent="0.3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1221</v>
      </c>
      <c r="H235" t="s">
        <v>21</v>
      </c>
      <c r="I235" t="s">
        <v>22</v>
      </c>
      <c r="J235">
        <v>1576476000</v>
      </c>
      <c r="K235">
        <v>1576994400</v>
      </c>
      <c r="L235" t="b">
        <v>0</v>
      </c>
      <c r="M235" t="b">
        <v>0</v>
      </c>
      <c r="N235" t="s">
        <v>42</v>
      </c>
      <c r="O235" s="4">
        <f>E235/D235</f>
        <v>0.52479620323841425</v>
      </c>
      <c r="P235" s="5">
        <f>IFERROR(E235/G235,"No Backers")</f>
        <v>76.978705978705975</v>
      </c>
      <c r="Q235" s="7" t="str">
        <f>LEFT(N235,FIND("/",N235)-1)</f>
        <v>film &amp; video</v>
      </c>
      <c r="R235" s="7" t="str">
        <f>RIGHT(N235,LEN(N235)-FIND("/",N235))</f>
        <v>documentary</v>
      </c>
      <c r="S235" s="11">
        <f t="shared" si="6"/>
        <v>43815.25</v>
      </c>
      <c r="T235" s="11">
        <f t="shared" si="7"/>
        <v>43821.25</v>
      </c>
    </row>
    <row r="236" spans="1:20" x14ac:dyDescent="0.3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842</v>
      </c>
      <c r="H236" t="s">
        <v>21</v>
      </c>
      <c r="I236" t="s">
        <v>22</v>
      </c>
      <c r="J236">
        <v>1413522000</v>
      </c>
      <c r="K236">
        <v>1414040400</v>
      </c>
      <c r="L236" t="b">
        <v>0</v>
      </c>
      <c r="M236" t="b">
        <v>1</v>
      </c>
      <c r="N236" t="s">
        <v>206</v>
      </c>
      <c r="O236" s="4">
        <f>E236/D236</f>
        <v>0.52496810772501767</v>
      </c>
      <c r="P236" s="5">
        <f>IFERROR(E236/G236,"No Backers")</f>
        <v>87.972684085510693</v>
      </c>
      <c r="Q236" s="7" t="str">
        <f>LEFT(N236,FIND("/",N236)-1)</f>
        <v>publishing</v>
      </c>
      <c r="R236" s="7" t="str">
        <f>RIGHT(N236,LEN(N236)-FIND("/",N236))</f>
        <v>translations</v>
      </c>
      <c r="S236" s="11">
        <f t="shared" si="6"/>
        <v>41929.208333333336</v>
      </c>
      <c r="T236" s="11">
        <f t="shared" si="7"/>
        <v>41935.208333333336</v>
      </c>
    </row>
    <row r="237" spans="1:20" x14ac:dyDescent="0.3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30</v>
      </c>
      <c r="H237" t="s">
        <v>26</v>
      </c>
      <c r="I237" t="s">
        <v>27</v>
      </c>
      <c r="J237">
        <v>1388383200</v>
      </c>
      <c r="K237">
        <v>1389420000</v>
      </c>
      <c r="L237" t="b">
        <v>0</v>
      </c>
      <c r="M237" t="b">
        <v>0</v>
      </c>
      <c r="N237" t="s">
        <v>122</v>
      </c>
      <c r="O237" s="4">
        <f>E237/D237</f>
        <v>0.52666666666666662</v>
      </c>
      <c r="P237" s="5">
        <f>IFERROR(E237/G237,"No Backers")</f>
        <v>73.733333333333334</v>
      </c>
      <c r="Q237" s="7" t="str">
        <f>LEFT(N237,FIND("/",N237)-1)</f>
        <v>photography</v>
      </c>
      <c r="R237" s="7" t="str">
        <f>RIGHT(N237,LEN(N237)-FIND("/",N237))</f>
        <v>photography books</v>
      </c>
      <c r="S237" s="11">
        <f t="shared" si="6"/>
        <v>41638.25</v>
      </c>
      <c r="T237" s="11">
        <f t="shared" si="7"/>
        <v>41650.25</v>
      </c>
    </row>
    <row r="238" spans="1:20" x14ac:dyDescent="0.3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554</v>
      </c>
      <c r="H238" t="s">
        <v>21</v>
      </c>
      <c r="I238" t="s">
        <v>22</v>
      </c>
      <c r="J238">
        <v>1576130400</v>
      </c>
      <c r="K238">
        <v>1576735200</v>
      </c>
      <c r="L238" t="b">
        <v>0</v>
      </c>
      <c r="M238" t="b">
        <v>0</v>
      </c>
      <c r="N238" t="s">
        <v>33</v>
      </c>
      <c r="O238" s="4">
        <f>E238/D238</f>
        <v>0.52774617067833696</v>
      </c>
      <c r="P238" s="5">
        <f>IFERROR(E238/G238,"No Backers")</f>
        <v>87.068592057761734</v>
      </c>
      <c r="Q238" s="7" t="str">
        <f>LEFT(N238,FIND("/",N238)-1)</f>
        <v>theater</v>
      </c>
      <c r="R238" s="7" t="str">
        <f>RIGHT(N238,LEN(N238)-FIND("/",N238))</f>
        <v>plays</v>
      </c>
      <c r="S238" s="11">
        <f t="shared" si="6"/>
        <v>43811.25</v>
      </c>
      <c r="T238" s="11">
        <f t="shared" si="7"/>
        <v>43818.25</v>
      </c>
    </row>
    <row r="239" spans="1:20" x14ac:dyDescent="0.3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923</v>
      </c>
      <c r="H239" t="s">
        <v>21</v>
      </c>
      <c r="I239" t="s">
        <v>22</v>
      </c>
      <c r="J239">
        <v>1500008400</v>
      </c>
      <c r="K239">
        <v>1502600400</v>
      </c>
      <c r="L239" t="b">
        <v>0</v>
      </c>
      <c r="M239" t="b">
        <v>0</v>
      </c>
      <c r="N239" t="s">
        <v>33</v>
      </c>
      <c r="O239" s="4">
        <f>E239/D239</f>
        <v>0.53074115044247783</v>
      </c>
      <c r="P239" s="5">
        <f>IFERROR(E239/G239,"No Backers")</f>
        <v>103.96316359696641</v>
      </c>
      <c r="Q239" s="7" t="str">
        <f>LEFT(N239,FIND("/",N239)-1)</f>
        <v>theater</v>
      </c>
      <c r="R239" s="7" t="str">
        <f>RIGHT(N239,LEN(N239)-FIND("/",N239))</f>
        <v>plays</v>
      </c>
      <c r="S239" s="11">
        <f t="shared" si="6"/>
        <v>42930.208333333328</v>
      </c>
      <c r="T239" s="11">
        <f t="shared" si="7"/>
        <v>42960.208333333328</v>
      </c>
    </row>
    <row r="240" spans="1:20" x14ac:dyDescent="0.3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13</v>
      </c>
      <c r="H240" t="s">
        <v>21</v>
      </c>
      <c r="I240" t="s">
        <v>22</v>
      </c>
      <c r="J240">
        <v>1436245200</v>
      </c>
      <c r="K240">
        <v>1436590800</v>
      </c>
      <c r="L240" t="b">
        <v>0</v>
      </c>
      <c r="M240" t="b">
        <v>0</v>
      </c>
      <c r="N240" t="s">
        <v>23</v>
      </c>
      <c r="O240" s="4">
        <f>E240/D240</f>
        <v>0.5377777777777778</v>
      </c>
      <c r="P240" s="5">
        <f>IFERROR(E240/G240,"No Backers")</f>
        <v>74.461538461538467</v>
      </c>
      <c r="Q240" s="7" t="str">
        <f>LEFT(N240,FIND("/",N240)-1)</f>
        <v>music</v>
      </c>
      <c r="R240" s="7" t="str">
        <f>RIGHT(N240,LEN(N240)-FIND("/",N240))</f>
        <v>rock</v>
      </c>
      <c r="S240" s="11">
        <f t="shared" si="6"/>
        <v>42192.208333333328</v>
      </c>
      <c r="T240" s="11">
        <f t="shared" si="7"/>
        <v>42196.208333333328</v>
      </c>
    </row>
    <row r="241" spans="1:20" x14ac:dyDescent="0.3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147</v>
      </c>
      <c r="H241" t="s">
        <v>21</v>
      </c>
      <c r="I241" t="s">
        <v>22</v>
      </c>
      <c r="J241">
        <v>1384840800</v>
      </c>
      <c r="K241">
        <v>1389420000</v>
      </c>
      <c r="L241" t="b">
        <v>0</v>
      </c>
      <c r="M241" t="b">
        <v>0</v>
      </c>
      <c r="N241" t="s">
        <v>33</v>
      </c>
      <c r="O241" s="4">
        <f>E241/D241</f>
        <v>0.53922222222222227</v>
      </c>
      <c r="P241" s="5">
        <f>IFERROR(E241/G241,"No Backers")</f>
        <v>33.013605442176868</v>
      </c>
      <c r="Q241" s="7" t="str">
        <f>LEFT(N241,FIND("/",N241)-1)</f>
        <v>theater</v>
      </c>
      <c r="R241" s="7" t="str">
        <f>RIGHT(N241,LEN(N241)-FIND("/",N241))</f>
        <v>plays</v>
      </c>
      <c r="S241" s="11">
        <f t="shared" si="6"/>
        <v>41597.25</v>
      </c>
      <c r="T241" s="11">
        <f t="shared" si="7"/>
        <v>41650.25</v>
      </c>
    </row>
    <row r="242" spans="1:20" x14ac:dyDescent="0.3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101</v>
      </c>
      <c r="H242" t="s">
        <v>21</v>
      </c>
      <c r="I242" t="s">
        <v>22</v>
      </c>
      <c r="J242">
        <v>1355032800</v>
      </c>
      <c r="K242">
        <v>1355205600</v>
      </c>
      <c r="L242" t="b">
        <v>0</v>
      </c>
      <c r="M242" t="b">
        <v>0</v>
      </c>
      <c r="N242" t="s">
        <v>33</v>
      </c>
      <c r="O242" s="4">
        <f>E242/D242</f>
        <v>0.54084507042253516</v>
      </c>
      <c r="P242" s="5">
        <f>IFERROR(E242/G242,"No Backers")</f>
        <v>38.019801980198018</v>
      </c>
      <c r="Q242" s="7" t="str">
        <f>LEFT(N242,FIND("/",N242)-1)</f>
        <v>theater</v>
      </c>
      <c r="R242" s="7" t="str">
        <f>RIGHT(N242,LEN(N242)-FIND("/",N242))</f>
        <v>plays</v>
      </c>
      <c r="S242" s="11">
        <f t="shared" si="6"/>
        <v>41252.25</v>
      </c>
      <c r="T242" s="11">
        <f t="shared" si="7"/>
        <v>41254.25</v>
      </c>
    </row>
    <row r="243" spans="1:20" ht="31.2" x14ac:dyDescent="0.3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83</v>
      </c>
      <c r="H243" t="s">
        <v>21</v>
      </c>
      <c r="I243" t="s">
        <v>22</v>
      </c>
      <c r="J243">
        <v>1374469200</v>
      </c>
      <c r="K243">
        <v>1374901200</v>
      </c>
      <c r="L243" t="b">
        <v>0</v>
      </c>
      <c r="M243" t="b">
        <v>0</v>
      </c>
      <c r="N243" t="s">
        <v>65</v>
      </c>
      <c r="O243" s="4">
        <f>E243/D243</f>
        <v>0.54137931034482756</v>
      </c>
      <c r="P243" s="5">
        <f>IFERROR(E243/G243,"No Backers")</f>
        <v>56.746987951807228</v>
      </c>
      <c r="Q243" s="7" t="str">
        <f>LEFT(N243,FIND("/",N243)-1)</f>
        <v>technology</v>
      </c>
      <c r="R243" s="7" t="str">
        <f>RIGHT(N243,LEN(N243)-FIND("/",N243))</f>
        <v>wearables</v>
      </c>
      <c r="S243" s="11">
        <f t="shared" si="6"/>
        <v>41477.208333333336</v>
      </c>
      <c r="T243" s="11">
        <f t="shared" si="7"/>
        <v>41482.208333333336</v>
      </c>
    </row>
    <row r="244" spans="1:20" x14ac:dyDescent="0.3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792</v>
      </c>
      <c r="H244" t="s">
        <v>21</v>
      </c>
      <c r="I244" t="s">
        <v>22</v>
      </c>
      <c r="J244">
        <v>1385359200</v>
      </c>
      <c r="K244">
        <v>1386741600</v>
      </c>
      <c r="L244" t="b">
        <v>0</v>
      </c>
      <c r="M244" t="b">
        <v>1</v>
      </c>
      <c r="N244" t="s">
        <v>42</v>
      </c>
      <c r="O244" s="4">
        <f>E244/D244</f>
        <v>0.54163920922570019</v>
      </c>
      <c r="P244" s="5">
        <f>IFERROR(E244/G244,"No Backers")</f>
        <v>83.023989898989896</v>
      </c>
      <c r="Q244" s="7" t="str">
        <f>LEFT(N244,FIND("/",N244)-1)</f>
        <v>film &amp; video</v>
      </c>
      <c r="R244" s="7" t="str">
        <f>RIGHT(N244,LEN(N244)-FIND("/",N244))</f>
        <v>documentary</v>
      </c>
      <c r="S244" s="11">
        <f t="shared" si="6"/>
        <v>41603.25</v>
      </c>
      <c r="T244" s="11">
        <f t="shared" si="7"/>
        <v>41619.25</v>
      </c>
    </row>
    <row r="245" spans="1:20" x14ac:dyDescent="0.3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752</v>
      </c>
      <c r="H245" t="s">
        <v>36</v>
      </c>
      <c r="I245" t="s">
        <v>37</v>
      </c>
      <c r="J245">
        <v>1332910800</v>
      </c>
      <c r="K245">
        <v>1335502800</v>
      </c>
      <c r="L245" t="b">
        <v>0</v>
      </c>
      <c r="M245" t="b">
        <v>0</v>
      </c>
      <c r="N245" t="s">
        <v>159</v>
      </c>
      <c r="O245" s="4">
        <f>E245/D245</f>
        <v>0.54187265917603</v>
      </c>
      <c r="P245" s="5">
        <f>IFERROR(E245/G245,"No Backers")</f>
        <v>76.957446808510639</v>
      </c>
      <c r="Q245" s="7" t="str">
        <f>LEFT(N245,FIND("/",N245)-1)</f>
        <v>music</v>
      </c>
      <c r="R245" s="7" t="str">
        <f>RIGHT(N245,LEN(N245)-FIND("/",N245))</f>
        <v>jazz</v>
      </c>
      <c r="S245" s="11">
        <f t="shared" si="6"/>
        <v>40996.208333333336</v>
      </c>
      <c r="T245" s="11">
        <f t="shared" si="7"/>
        <v>41026.208333333336</v>
      </c>
    </row>
    <row r="246" spans="1:20" x14ac:dyDescent="0.3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113</v>
      </c>
      <c r="H246" t="s">
        <v>21</v>
      </c>
      <c r="I246" t="s">
        <v>22</v>
      </c>
      <c r="J246">
        <v>1309064400</v>
      </c>
      <c r="K246">
        <v>1311397200</v>
      </c>
      <c r="L246" t="b">
        <v>0</v>
      </c>
      <c r="M246" t="b">
        <v>0</v>
      </c>
      <c r="N246" t="s">
        <v>474</v>
      </c>
      <c r="O246" s="4">
        <f>E246/D246</f>
        <v>0.54270588235294115</v>
      </c>
      <c r="P246" s="5">
        <f>IFERROR(E246/G246,"No Backers")</f>
        <v>40.823008849557525</v>
      </c>
      <c r="Q246" s="7" t="str">
        <f>LEFT(N246,FIND("/",N246)-1)</f>
        <v>film &amp; video</v>
      </c>
      <c r="R246" s="7" t="str">
        <f>RIGHT(N246,LEN(N246)-FIND("/",N246))</f>
        <v>science fiction</v>
      </c>
      <c r="S246" s="11">
        <f t="shared" si="6"/>
        <v>40720.208333333336</v>
      </c>
      <c r="T246" s="11">
        <f t="shared" si="7"/>
        <v>40747.208333333336</v>
      </c>
    </row>
    <row r="247" spans="1:20" x14ac:dyDescent="0.3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94</v>
      </c>
      <c r="H247" t="s">
        <v>21</v>
      </c>
      <c r="I247" t="s">
        <v>22</v>
      </c>
      <c r="J247">
        <v>1443416400</v>
      </c>
      <c r="K247">
        <v>1444798800</v>
      </c>
      <c r="L247" t="b">
        <v>0</v>
      </c>
      <c r="M247" t="b">
        <v>1</v>
      </c>
      <c r="N247" t="s">
        <v>23</v>
      </c>
      <c r="O247" s="4">
        <f>E247/D247</f>
        <v>0.54400000000000004</v>
      </c>
      <c r="P247" s="5">
        <f>IFERROR(E247/G247,"No Backers")</f>
        <v>52.085106382978722</v>
      </c>
      <c r="Q247" s="7" t="str">
        <f>LEFT(N247,FIND("/",N247)-1)</f>
        <v>music</v>
      </c>
      <c r="R247" s="7" t="str">
        <f>RIGHT(N247,LEN(N247)-FIND("/",N247))</f>
        <v>rock</v>
      </c>
      <c r="S247" s="11">
        <f t="shared" si="6"/>
        <v>42275.208333333328</v>
      </c>
      <c r="T247" s="11">
        <f t="shared" si="7"/>
        <v>42291.208333333328</v>
      </c>
    </row>
    <row r="248" spans="1:20" x14ac:dyDescent="0.3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908</v>
      </c>
      <c r="H248" t="s">
        <v>21</v>
      </c>
      <c r="I248" t="s">
        <v>22</v>
      </c>
      <c r="J248">
        <v>1368162000</v>
      </c>
      <c r="K248">
        <v>1370926800</v>
      </c>
      <c r="L248" t="b">
        <v>0</v>
      </c>
      <c r="M248" t="b">
        <v>1</v>
      </c>
      <c r="N248" t="s">
        <v>42</v>
      </c>
      <c r="O248" s="4">
        <f>E248/D248</f>
        <v>0.54402135231316728</v>
      </c>
      <c r="P248" s="5">
        <f>IFERROR(E248/G248,"No Backers")</f>
        <v>101.01541850220265</v>
      </c>
      <c r="Q248" s="7" t="str">
        <f>LEFT(N248,FIND("/",N248)-1)</f>
        <v>film &amp; video</v>
      </c>
      <c r="R248" s="7" t="str">
        <f>RIGHT(N248,LEN(N248)-FIND("/",N248))</f>
        <v>documentary</v>
      </c>
      <c r="S248" s="11">
        <f t="shared" si="6"/>
        <v>41404.208333333336</v>
      </c>
      <c r="T248" s="11">
        <f t="shared" si="7"/>
        <v>41436.208333333336</v>
      </c>
    </row>
    <row r="249" spans="1:20" ht="31.2" x14ac:dyDescent="0.3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25</v>
      </c>
      <c r="H249" t="s">
        <v>21</v>
      </c>
      <c r="I249" t="s">
        <v>22</v>
      </c>
      <c r="J249">
        <v>1444971600</v>
      </c>
      <c r="K249">
        <v>1449900000</v>
      </c>
      <c r="L249" t="b">
        <v>0</v>
      </c>
      <c r="M249" t="b">
        <v>0</v>
      </c>
      <c r="N249" t="s">
        <v>60</v>
      </c>
      <c r="O249" s="4">
        <f>E249/D249</f>
        <v>0.54777777777777781</v>
      </c>
      <c r="P249" s="5">
        <f>IFERROR(E249/G249,"No Backers")</f>
        <v>59.16</v>
      </c>
      <c r="Q249" s="7" t="str">
        <f>LEFT(N249,FIND("/",N249)-1)</f>
        <v>music</v>
      </c>
      <c r="R249" s="7" t="str">
        <f>RIGHT(N249,LEN(N249)-FIND("/",N249))</f>
        <v>indie rock</v>
      </c>
      <c r="S249" s="11">
        <f t="shared" si="6"/>
        <v>42293.208333333328</v>
      </c>
      <c r="T249" s="11">
        <f t="shared" si="7"/>
        <v>42350.25</v>
      </c>
    </row>
    <row r="250" spans="1:20" x14ac:dyDescent="0.3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78</v>
      </c>
      <c r="H250" t="s">
        <v>21</v>
      </c>
      <c r="I250" t="s">
        <v>22</v>
      </c>
      <c r="J250">
        <v>1407474000</v>
      </c>
      <c r="K250">
        <v>1408078800</v>
      </c>
      <c r="L250" t="b">
        <v>0</v>
      </c>
      <c r="M250" t="b">
        <v>1</v>
      </c>
      <c r="N250" t="s">
        <v>292</v>
      </c>
      <c r="O250" s="4">
        <f>E250/D250</f>
        <v>0.54807692307692313</v>
      </c>
      <c r="P250" s="5">
        <f>IFERROR(E250/G250,"No Backers")</f>
        <v>54.807692307692307</v>
      </c>
      <c r="Q250" s="7" t="str">
        <f>LEFT(N250,FIND("/",N250)-1)</f>
        <v>games</v>
      </c>
      <c r="R250" s="7" t="str">
        <f>RIGHT(N250,LEN(N250)-FIND("/",N250))</f>
        <v>mobile games</v>
      </c>
      <c r="S250" s="11">
        <f t="shared" si="6"/>
        <v>41859.208333333336</v>
      </c>
      <c r="T250" s="11">
        <f t="shared" si="7"/>
        <v>41866.208333333336</v>
      </c>
    </row>
    <row r="251" spans="1:20" ht="31.2" x14ac:dyDescent="0.3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38</v>
      </c>
      <c r="H251" t="s">
        <v>26</v>
      </c>
      <c r="I251" t="s">
        <v>27</v>
      </c>
      <c r="J251">
        <v>1548655200</v>
      </c>
      <c r="K251">
        <v>1550556000</v>
      </c>
      <c r="L251" t="b">
        <v>0</v>
      </c>
      <c r="M251" t="b">
        <v>0</v>
      </c>
      <c r="N251" t="s">
        <v>33</v>
      </c>
      <c r="O251" s="4">
        <f>E251/D251</f>
        <v>0.54950819672131146</v>
      </c>
      <c r="P251" s="5">
        <f>IFERROR(E251/G251,"No Backers")</f>
        <v>88.21052631578948</v>
      </c>
      <c r="Q251" s="7" t="str">
        <f>LEFT(N251,FIND("/",N251)-1)</f>
        <v>theater</v>
      </c>
      <c r="R251" s="7" t="str">
        <f>RIGHT(N251,LEN(N251)-FIND("/",N251))</f>
        <v>plays</v>
      </c>
      <c r="S251" s="11">
        <f t="shared" si="6"/>
        <v>43493.25</v>
      </c>
      <c r="T251" s="11">
        <f t="shared" si="7"/>
        <v>43515.25</v>
      </c>
    </row>
    <row r="252" spans="1:20" x14ac:dyDescent="0.3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15</v>
      </c>
      <c r="H252" t="s">
        <v>21</v>
      </c>
      <c r="I252" t="s">
        <v>22</v>
      </c>
      <c r="J252">
        <v>1541221200</v>
      </c>
      <c r="K252">
        <v>1543298400</v>
      </c>
      <c r="L252" t="b">
        <v>0</v>
      </c>
      <c r="M252" t="b">
        <v>0</v>
      </c>
      <c r="N252" t="s">
        <v>33</v>
      </c>
      <c r="O252" s="4">
        <f>E252/D252</f>
        <v>0.55470588235294116</v>
      </c>
      <c r="P252" s="5">
        <f>IFERROR(E252/G252,"No Backers")</f>
        <v>62.866666666666667</v>
      </c>
      <c r="Q252" s="7" t="str">
        <f>LEFT(N252,FIND("/",N252)-1)</f>
        <v>theater</v>
      </c>
      <c r="R252" s="7" t="str">
        <f>RIGHT(N252,LEN(N252)-FIND("/",N252))</f>
        <v>plays</v>
      </c>
      <c r="S252" s="11">
        <f t="shared" si="6"/>
        <v>43407.208333333328</v>
      </c>
      <c r="T252" s="11">
        <f t="shared" si="7"/>
        <v>43431.25</v>
      </c>
    </row>
    <row r="253" spans="1:20" x14ac:dyDescent="0.3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133</v>
      </c>
      <c r="H253" t="s">
        <v>15</v>
      </c>
      <c r="I253" t="s">
        <v>16</v>
      </c>
      <c r="J253">
        <v>1324620000</v>
      </c>
      <c r="K253">
        <v>1324792800</v>
      </c>
      <c r="L253" t="b">
        <v>0</v>
      </c>
      <c r="M253" t="b">
        <v>1</v>
      </c>
      <c r="N253" t="s">
        <v>33</v>
      </c>
      <c r="O253" s="4">
        <f>E253/D253</f>
        <v>0.55779069767441858</v>
      </c>
      <c r="P253" s="5">
        <f>IFERROR(E253/G253,"No Backers")</f>
        <v>36.067669172932334</v>
      </c>
      <c r="Q253" s="7" t="str">
        <f>LEFT(N253,FIND("/",N253)-1)</f>
        <v>theater</v>
      </c>
      <c r="R253" s="7" t="str">
        <f>RIGHT(N253,LEN(N253)-FIND("/",N253))</f>
        <v>plays</v>
      </c>
      <c r="S253" s="11">
        <f t="shared" si="6"/>
        <v>40900.25</v>
      </c>
      <c r="T253" s="11">
        <f t="shared" si="7"/>
        <v>40902.25</v>
      </c>
    </row>
    <row r="254" spans="1:20" x14ac:dyDescent="0.3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4428</v>
      </c>
      <c r="H254" t="s">
        <v>26</v>
      </c>
      <c r="I254" t="s">
        <v>27</v>
      </c>
      <c r="J254">
        <v>1521608400</v>
      </c>
      <c r="K254">
        <v>1522472400</v>
      </c>
      <c r="L254" t="b">
        <v>0</v>
      </c>
      <c r="M254" t="b">
        <v>0</v>
      </c>
      <c r="N254" t="s">
        <v>33</v>
      </c>
      <c r="O254" s="4">
        <f>E254/D254</f>
        <v>0.55931783729156137</v>
      </c>
      <c r="P254" s="5">
        <f>IFERROR(E254/G254,"No Backers")</f>
        <v>24.997515808491418</v>
      </c>
      <c r="Q254" s="7" t="str">
        <f>LEFT(N254,FIND("/",N254)-1)</f>
        <v>theater</v>
      </c>
      <c r="R254" s="7" t="str">
        <f>RIGHT(N254,LEN(N254)-FIND("/",N254))</f>
        <v>plays</v>
      </c>
      <c r="S254" s="11">
        <f t="shared" si="6"/>
        <v>43180.208333333328</v>
      </c>
      <c r="T254" s="11">
        <f t="shared" si="7"/>
        <v>43190.208333333328</v>
      </c>
    </row>
    <row r="255" spans="1:20" x14ac:dyDescent="0.3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45</v>
      </c>
      <c r="H255" t="s">
        <v>21</v>
      </c>
      <c r="I255" t="s">
        <v>22</v>
      </c>
      <c r="J255">
        <v>1532754000</v>
      </c>
      <c r="K255">
        <v>1532754000</v>
      </c>
      <c r="L255" t="b">
        <v>0</v>
      </c>
      <c r="M255" t="b">
        <v>1</v>
      </c>
      <c r="N255" t="s">
        <v>53</v>
      </c>
      <c r="O255" s="4">
        <f>E255/D255</f>
        <v>0.56186046511627907</v>
      </c>
      <c r="P255" s="5">
        <f>IFERROR(E255/G255,"No Backers")</f>
        <v>107.37777777777778</v>
      </c>
      <c r="Q255" s="7" t="str">
        <f>LEFT(N255,FIND("/",N255)-1)</f>
        <v>film &amp; video</v>
      </c>
      <c r="R255" s="7" t="str">
        <f>RIGHT(N255,LEN(N255)-FIND("/",N255))</f>
        <v>drama</v>
      </c>
      <c r="S255" s="11">
        <f t="shared" si="6"/>
        <v>43309.208333333328</v>
      </c>
      <c r="T255" s="11">
        <f t="shared" si="7"/>
        <v>43309.208333333328</v>
      </c>
    </row>
    <row r="256" spans="1:20" ht="31.2" x14ac:dyDescent="0.3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1181</v>
      </c>
      <c r="H256" t="s">
        <v>21</v>
      </c>
      <c r="I256" t="s">
        <v>22</v>
      </c>
      <c r="J256">
        <v>1480572000</v>
      </c>
      <c r="K256">
        <v>1484114400</v>
      </c>
      <c r="L256" t="b">
        <v>0</v>
      </c>
      <c r="M256" t="b">
        <v>0</v>
      </c>
      <c r="N256" t="s">
        <v>474</v>
      </c>
      <c r="O256" s="4">
        <f>E256/D256</f>
        <v>0.56331688596491225</v>
      </c>
      <c r="P256" s="5">
        <f>IFERROR(E256/G256,"No Backers")</f>
        <v>87.001693480101608</v>
      </c>
      <c r="Q256" s="7" t="str">
        <f>LEFT(N256,FIND("/",N256)-1)</f>
        <v>film &amp; video</v>
      </c>
      <c r="R256" s="7" t="str">
        <f>RIGHT(N256,LEN(N256)-FIND("/",N256))</f>
        <v>science fiction</v>
      </c>
      <c r="S256" s="11">
        <f t="shared" si="6"/>
        <v>42705.25</v>
      </c>
      <c r="T256" s="11">
        <f t="shared" si="7"/>
        <v>42746.25</v>
      </c>
    </row>
    <row r="257" spans="1:20" x14ac:dyDescent="0.3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1122</v>
      </c>
      <c r="H257" t="s">
        <v>21</v>
      </c>
      <c r="I257" t="s">
        <v>22</v>
      </c>
      <c r="J257">
        <v>1467176400</v>
      </c>
      <c r="K257">
        <v>1467781200</v>
      </c>
      <c r="L257" t="b">
        <v>0</v>
      </c>
      <c r="M257" t="b">
        <v>0</v>
      </c>
      <c r="N257" t="s">
        <v>17</v>
      </c>
      <c r="O257" s="4">
        <f>E257/D257</f>
        <v>0.56542754275427543</v>
      </c>
      <c r="P257" s="5">
        <f>IFERROR(E257/G257,"No Backers")</f>
        <v>55.98841354723708</v>
      </c>
      <c r="Q257" s="7" t="str">
        <f>LEFT(N257,FIND("/",N257)-1)</f>
        <v>food</v>
      </c>
      <c r="R257" s="7" t="str">
        <f>RIGHT(N257,LEN(N257)-FIND("/",N257))</f>
        <v>food trucks</v>
      </c>
      <c r="S257" s="11">
        <f t="shared" si="6"/>
        <v>42550.208333333328</v>
      </c>
      <c r="T257" s="11">
        <f t="shared" si="7"/>
        <v>42557.208333333328</v>
      </c>
    </row>
    <row r="258" spans="1:20" x14ac:dyDescent="0.3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374</v>
      </c>
      <c r="H258" t="s">
        <v>21</v>
      </c>
      <c r="I258" t="s">
        <v>22</v>
      </c>
      <c r="J258">
        <v>1265868000</v>
      </c>
      <c r="K258">
        <v>1267077600</v>
      </c>
      <c r="L258" t="b">
        <v>0</v>
      </c>
      <c r="M258" t="b">
        <v>1</v>
      </c>
      <c r="N258" t="s">
        <v>60</v>
      </c>
      <c r="O258" s="4">
        <f>E258/D258</f>
        <v>0.5679129129129129</v>
      </c>
      <c r="P258" s="5">
        <f>IFERROR(E258/G258,"No Backers")</f>
        <v>101.13101604278074</v>
      </c>
      <c r="Q258" s="7" t="str">
        <f>LEFT(N258,FIND("/",N258)-1)</f>
        <v>music</v>
      </c>
      <c r="R258" s="7" t="str">
        <f>RIGHT(N258,LEN(N258)-FIND("/",N258))</f>
        <v>indie rock</v>
      </c>
      <c r="S258" s="11">
        <f t="shared" si="6"/>
        <v>40220.25</v>
      </c>
      <c r="T258" s="11">
        <f t="shared" si="7"/>
        <v>40234.25</v>
      </c>
    </row>
    <row r="259" spans="1:20" x14ac:dyDescent="0.3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513</v>
      </c>
      <c r="H259" t="s">
        <v>21</v>
      </c>
      <c r="I259" t="s">
        <v>22</v>
      </c>
      <c r="J259">
        <v>1444107600</v>
      </c>
      <c r="K259">
        <v>1447999200</v>
      </c>
      <c r="L259" t="b">
        <v>0</v>
      </c>
      <c r="M259" t="b">
        <v>0</v>
      </c>
      <c r="N259" t="s">
        <v>206</v>
      </c>
      <c r="O259" s="4">
        <f>E259/D259</f>
        <v>0.56967078189300413</v>
      </c>
      <c r="P259" s="5">
        <f>IFERROR(E259/G259,"No Backers")</f>
        <v>107.93762183235867</v>
      </c>
      <c r="Q259" s="7" t="str">
        <f>LEFT(N259,FIND("/",N259)-1)</f>
        <v>publishing</v>
      </c>
      <c r="R259" s="7" t="str">
        <f>RIGHT(N259,LEN(N259)-FIND("/",N259))</f>
        <v>translations</v>
      </c>
      <c r="S259" s="11">
        <f t="shared" ref="S259:S322" si="8">(((J259/60)/60)/24)+DATE(1970,1,1)</f>
        <v>42283.208333333328</v>
      </c>
      <c r="T259" s="11">
        <f t="shared" ref="T259:T322" si="9">(((K259/60)/60)/24)+DATE(1970,1,1)</f>
        <v>42328.25</v>
      </c>
    </row>
    <row r="260" spans="1:20" x14ac:dyDescent="0.3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1999</v>
      </c>
      <c r="H260" t="s">
        <v>15</v>
      </c>
      <c r="I260" t="s">
        <v>16</v>
      </c>
      <c r="J260">
        <v>1336280400</v>
      </c>
      <c r="K260">
        <v>1336366800</v>
      </c>
      <c r="L260" t="b">
        <v>0</v>
      </c>
      <c r="M260" t="b">
        <v>0</v>
      </c>
      <c r="N260" t="s">
        <v>42</v>
      </c>
      <c r="O260" s="4">
        <f>E260/D260</f>
        <v>0.57399511301160655</v>
      </c>
      <c r="P260" s="5">
        <f>IFERROR(E260/G260,"No Backers")</f>
        <v>47.005002501250623</v>
      </c>
      <c r="Q260" s="7" t="str">
        <f>LEFT(N260,FIND("/",N260)-1)</f>
        <v>film &amp; video</v>
      </c>
      <c r="R260" s="7" t="str">
        <f>RIGHT(N260,LEN(N260)-FIND("/",N260))</f>
        <v>documentary</v>
      </c>
      <c r="S260" s="11">
        <f t="shared" si="8"/>
        <v>41035.208333333336</v>
      </c>
      <c r="T260" s="11">
        <f t="shared" si="9"/>
        <v>41036.208333333336</v>
      </c>
    </row>
    <row r="261" spans="1:20" x14ac:dyDescent="0.3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141</v>
      </c>
      <c r="H261" t="s">
        <v>40</v>
      </c>
      <c r="I261" t="s">
        <v>41</v>
      </c>
      <c r="J261">
        <v>1375592400</v>
      </c>
      <c r="K261">
        <v>1376629200</v>
      </c>
      <c r="L261" t="b">
        <v>0</v>
      </c>
      <c r="M261" t="b">
        <v>0</v>
      </c>
      <c r="N261" t="s">
        <v>33</v>
      </c>
      <c r="O261" s="4">
        <f>E261/D261</f>
        <v>0.57437499999999997</v>
      </c>
      <c r="P261" s="5">
        <f>IFERROR(E261/G261,"No Backers")</f>
        <v>26.070921985815602</v>
      </c>
      <c r="Q261" s="7" t="str">
        <f>LEFT(N261,FIND("/",N261)-1)</f>
        <v>theater</v>
      </c>
      <c r="R261" s="7" t="str">
        <f>RIGHT(N261,LEN(N261)-FIND("/",N261))</f>
        <v>plays</v>
      </c>
      <c r="S261" s="11">
        <f t="shared" si="8"/>
        <v>41490.208333333336</v>
      </c>
      <c r="T261" s="11">
        <f t="shared" si="9"/>
        <v>41502.208333333336</v>
      </c>
    </row>
    <row r="262" spans="1:20" x14ac:dyDescent="0.3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27</v>
      </c>
      <c r="H262" t="s">
        <v>40</v>
      </c>
      <c r="I262" t="s">
        <v>41</v>
      </c>
      <c r="J262">
        <v>1309237200</v>
      </c>
      <c r="K262">
        <v>1311310800</v>
      </c>
      <c r="L262" t="b">
        <v>0</v>
      </c>
      <c r="M262" t="b">
        <v>1</v>
      </c>
      <c r="N262" t="s">
        <v>100</v>
      </c>
      <c r="O262" s="4">
        <f>E262/D262</f>
        <v>0.58250000000000002</v>
      </c>
      <c r="P262" s="5">
        <f>IFERROR(E262/G262,"No Backers")</f>
        <v>77.666666666666671</v>
      </c>
      <c r="Q262" s="7" t="str">
        <f>LEFT(N262,FIND("/",N262)-1)</f>
        <v>film &amp; video</v>
      </c>
      <c r="R262" s="7" t="str">
        <f>RIGHT(N262,LEN(N262)-FIND("/",N262))</f>
        <v>shorts</v>
      </c>
      <c r="S262" s="11">
        <f t="shared" si="8"/>
        <v>40722.208333333336</v>
      </c>
      <c r="T262" s="11">
        <f t="shared" si="9"/>
        <v>40746.208333333336</v>
      </c>
    </row>
    <row r="263" spans="1:20" ht="31.2" x14ac:dyDescent="0.3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2779</v>
      </c>
      <c r="H263" t="s">
        <v>26</v>
      </c>
      <c r="I263" t="s">
        <v>27</v>
      </c>
      <c r="J263">
        <v>1419055200</v>
      </c>
      <c r="K263">
        <v>1422511200</v>
      </c>
      <c r="L263" t="b">
        <v>0</v>
      </c>
      <c r="M263" t="b">
        <v>1</v>
      </c>
      <c r="N263" t="s">
        <v>28</v>
      </c>
      <c r="O263" s="4">
        <f>E263/D263</f>
        <v>0.58632981676846196</v>
      </c>
      <c r="P263" s="5">
        <f>IFERROR(E263/G263,"No Backers")</f>
        <v>37.99856063332134</v>
      </c>
      <c r="Q263" s="7" t="str">
        <f>LEFT(N263,FIND("/",N263)-1)</f>
        <v>technology</v>
      </c>
      <c r="R263" s="7" t="str">
        <f>RIGHT(N263,LEN(N263)-FIND("/",N263))</f>
        <v>web</v>
      </c>
      <c r="S263" s="11">
        <f t="shared" si="8"/>
        <v>41993.25</v>
      </c>
      <c r="T263" s="11">
        <f t="shared" si="9"/>
        <v>42033.25</v>
      </c>
    </row>
    <row r="264" spans="1:20" x14ac:dyDescent="0.3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225</v>
      </c>
      <c r="H264" t="s">
        <v>26</v>
      </c>
      <c r="I264" t="s">
        <v>27</v>
      </c>
      <c r="J264">
        <v>1507957200</v>
      </c>
      <c r="K264">
        <v>1510725600</v>
      </c>
      <c r="L264" t="b">
        <v>0</v>
      </c>
      <c r="M264" t="b">
        <v>1</v>
      </c>
      <c r="N264" t="s">
        <v>33</v>
      </c>
      <c r="O264" s="4">
        <f>E264/D264</f>
        <v>0.58750000000000002</v>
      </c>
      <c r="P264" s="5">
        <f>IFERROR(E264/G264,"No Backers")</f>
        <v>92.955555555555549</v>
      </c>
      <c r="Q264" s="7" t="str">
        <f>LEFT(N264,FIND("/",N264)-1)</f>
        <v>theater</v>
      </c>
      <c r="R264" s="7" t="str">
        <f>RIGHT(N264,LEN(N264)-FIND("/",N264))</f>
        <v>plays</v>
      </c>
      <c r="S264" s="11">
        <f t="shared" si="8"/>
        <v>43022.208333333328</v>
      </c>
      <c r="T264" s="11">
        <f t="shared" si="9"/>
        <v>43054.25</v>
      </c>
    </row>
    <row r="265" spans="1:20" x14ac:dyDescent="0.3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1059</v>
      </c>
      <c r="H265" t="s">
        <v>21</v>
      </c>
      <c r="I265" t="s">
        <v>22</v>
      </c>
      <c r="J265">
        <v>1463029200</v>
      </c>
      <c r="K265">
        <v>1465016400</v>
      </c>
      <c r="L265" t="b">
        <v>0</v>
      </c>
      <c r="M265" t="b">
        <v>1</v>
      </c>
      <c r="N265" t="s">
        <v>60</v>
      </c>
      <c r="O265" s="4">
        <f>E265/D265</f>
        <v>0.58756567425569173</v>
      </c>
      <c r="P265" s="5">
        <f>IFERROR(E265/G265,"No Backers")</f>
        <v>95.042492917847028</v>
      </c>
      <c r="Q265" s="7" t="str">
        <f>LEFT(N265,FIND("/",N265)-1)</f>
        <v>music</v>
      </c>
      <c r="R265" s="7" t="str">
        <f>RIGHT(N265,LEN(N265)-FIND("/",N265))</f>
        <v>indie rock</v>
      </c>
      <c r="S265" s="11">
        <f t="shared" si="8"/>
        <v>42502.208333333328</v>
      </c>
      <c r="T265" s="11">
        <f t="shared" si="9"/>
        <v>42525.208333333328</v>
      </c>
    </row>
    <row r="266" spans="1:20" x14ac:dyDescent="0.3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86</v>
      </c>
      <c r="H266" t="s">
        <v>21</v>
      </c>
      <c r="I266" t="s">
        <v>22</v>
      </c>
      <c r="J266">
        <v>1485064800</v>
      </c>
      <c r="K266">
        <v>1488520800</v>
      </c>
      <c r="L266" t="b">
        <v>0</v>
      </c>
      <c r="M266" t="b">
        <v>0</v>
      </c>
      <c r="N266" t="s">
        <v>65</v>
      </c>
      <c r="O266" s="4">
        <f>E266/D266</f>
        <v>0.58973684210526311</v>
      </c>
      <c r="P266" s="5">
        <f>IFERROR(E266/G266,"No Backers")</f>
        <v>26.058139534883722</v>
      </c>
      <c r="Q266" s="7" t="str">
        <f>LEFT(N266,FIND("/",N266)-1)</f>
        <v>technology</v>
      </c>
      <c r="R266" s="7" t="str">
        <f>RIGHT(N266,LEN(N266)-FIND("/",N266))</f>
        <v>wearables</v>
      </c>
      <c r="S266" s="11">
        <f t="shared" si="8"/>
        <v>42757.25</v>
      </c>
      <c r="T266" s="11">
        <f t="shared" si="9"/>
        <v>42797.25</v>
      </c>
    </row>
    <row r="267" spans="1:20" ht="31.2" x14ac:dyDescent="0.3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24</v>
      </c>
      <c r="H267" t="s">
        <v>21</v>
      </c>
      <c r="I267" t="s">
        <v>22</v>
      </c>
      <c r="J267">
        <v>1565499600</v>
      </c>
      <c r="K267">
        <v>1568955600</v>
      </c>
      <c r="L267" t="b">
        <v>0</v>
      </c>
      <c r="M267" t="b">
        <v>0</v>
      </c>
      <c r="N267" t="s">
        <v>23</v>
      </c>
      <c r="O267" s="4">
        <f>E267/D267</f>
        <v>0.58976190476190471</v>
      </c>
      <c r="P267" s="5">
        <f>IFERROR(E267/G267,"No Backers")</f>
        <v>103.20833333333333</v>
      </c>
      <c r="Q267" s="7" t="str">
        <f>LEFT(N267,FIND("/",N267)-1)</f>
        <v>music</v>
      </c>
      <c r="R267" s="7" t="str">
        <f>RIGHT(N267,LEN(N267)-FIND("/",N267))</f>
        <v>rock</v>
      </c>
      <c r="S267" s="11">
        <f t="shared" si="8"/>
        <v>43688.208333333328</v>
      </c>
      <c r="T267" s="11">
        <f t="shared" si="9"/>
        <v>43728.208333333328</v>
      </c>
    </row>
    <row r="268" spans="1:20" x14ac:dyDescent="0.3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889</v>
      </c>
      <c r="H268" t="s">
        <v>21</v>
      </c>
      <c r="I268" t="s">
        <v>22</v>
      </c>
      <c r="J268">
        <v>1429506000</v>
      </c>
      <c r="K268">
        <v>1429592400</v>
      </c>
      <c r="L268" t="b">
        <v>0</v>
      </c>
      <c r="M268" t="b">
        <v>1</v>
      </c>
      <c r="N268" t="s">
        <v>33</v>
      </c>
      <c r="O268" s="4">
        <f>E268/D268</f>
        <v>0.59042047531992692</v>
      </c>
      <c r="P268" s="5">
        <f>IFERROR(E268/G268,"No Backers")</f>
        <v>108.98537682789652</v>
      </c>
      <c r="Q268" s="7" t="str">
        <f>LEFT(N268,FIND("/",N268)-1)</f>
        <v>theater</v>
      </c>
      <c r="R268" s="7" t="str">
        <f>RIGHT(N268,LEN(N268)-FIND("/",N268))</f>
        <v>plays</v>
      </c>
      <c r="S268" s="11">
        <f t="shared" si="8"/>
        <v>42114.208333333328</v>
      </c>
      <c r="T268" s="11">
        <f t="shared" si="9"/>
        <v>42115.208333333328</v>
      </c>
    </row>
    <row r="269" spans="1:20" x14ac:dyDescent="0.3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60</v>
      </c>
      <c r="H269" t="s">
        <v>21</v>
      </c>
      <c r="I269" t="s">
        <v>22</v>
      </c>
      <c r="J269">
        <v>1389506400</v>
      </c>
      <c r="K269">
        <v>1389679200</v>
      </c>
      <c r="L269" t="b">
        <v>0</v>
      </c>
      <c r="M269" t="b">
        <v>0</v>
      </c>
      <c r="N269" t="s">
        <v>269</v>
      </c>
      <c r="O269" s="4">
        <f>E269/D269</f>
        <v>0.5921153846153846</v>
      </c>
      <c r="P269" s="5">
        <f>IFERROR(E269/G269,"No Backers")</f>
        <v>51.31666666666667</v>
      </c>
      <c r="Q269" s="7" t="str">
        <f>LEFT(N269,FIND("/",N269)-1)</f>
        <v>film &amp; video</v>
      </c>
      <c r="R269" s="7" t="str">
        <f>RIGHT(N269,LEN(N269)-FIND("/",N269))</f>
        <v>television</v>
      </c>
      <c r="S269" s="11">
        <f t="shared" si="8"/>
        <v>41651.25</v>
      </c>
      <c r="T269" s="11">
        <f t="shared" si="9"/>
        <v>41653.25</v>
      </c>
    </row>
    <row r="270" spans="1:20" ht="31.2" x14ac:dyDescent="0.3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21</v>
      </c>
      <c r="H270" t="s">
        <v>21</v>
      </c>
      <c r="I270" t="s">
        <v>22</v>
      </c>
      <c r="J270">
        <v>1450591200</v>
      </c>
      <c r="K270">
        <v>1453701600</v>
      </c>
      <c r="L270" t="b">
        <v>0</v>
      </c>
      <c r="M270" t="b">
        <v>1</v>
      </c>
      <c r="N270" t="s">
        <v>474</v>
      </c>
      <c r="O270" s="4">
        <f>E270/D270</f>
        <v>0.6</v>
      </c>
      <c r="P270" s="5">
        <f>IFERROR(E270/G270,"No Backers")</f>
        <v>94.285714285714292</v>
      </c>
      <c r="Q270" s="7" t="str">
        <f>LEFT(N270,FIND("/",N270)-1)</f>
        <v>film &amp; video</v>
      </c>
      <c r="R270" s="7" t="str">
        <f>RIGHT(N270,LEN(N270)-FIND("/",N270))</f>
        <v>science fiction</v>
      </c>
      <c r="S270" s="11">
        <f t="shared" si="8"/>
        <v>42358.25</v>
      </c>
      <c r="T270" s="11">
        <f t="shared" si="9"/>
        <v>42394.25</v>
      </c>
    </row>
    <row r="271" spans="1:20" x14ac:dyDescent="0.3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390</v>
      </c>
      <c r="H271" t="s">
        <v>21</v>
      </c>
      <c r="I271" t="s">
        <v>22</v>
      </c>
      <c r="J271">
        <v>1440910800</v>
      </c>
      <c r="K271">
        <v>1442898000</v>
      </c>
      <c r="L271" t="b">
        <v>0</v>
      </c>
      <c r="M271" t="b">
        <v>0</v>
      </c>
      <c r="N271" t="s">
        <v>23</v>
      </c>
      <c r="O271" s="4">
        <f>E271/D271</f>
        <v>0.60064638783269964</v>
      </c>
      <c r="P271" s="5">
        <f>IFERROR(E271/G271,"No Backers")</f>
        <v>81.010256410256417</v>
      </c>
      <c r="Q271" s="7" t="str">
        <f>LEFT(N271,FIND("/",N271)-1)</f>
        <v>music</v>
      </c>
      <c r="R271" s="7" t="str">
        <f>RIGHT(N271,LEN(N271)-FIND("/",N271))</f>
        <v>rock</v>
      </c>
      <c r="S271" s="11">
        <f t="shared" si="8"/>
        <v>42246.208333333328</v>
      </c>
      <c r="T271" s="11">
        <f t="shared" si="9"/>
        <v>42269.208333333328</v>
      </c>
    </row>
    <row r="272" spans="1:20" x14ac:dyDescent="0.3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532</v>
      </c>
      <c r="H272" t="s">
        <v>21</v>
      </c>
      <c r="I272" t="s">
        <v>22</v>
      </c>
      <c r="J272">
        <v>1282885200</v>
      </c>
      <c r="K272">
        <v>1284008400</v>
      </c>
      <c r="L272" t="b">
        <v>0</v>
      </c>
      <c r="M272" t="b">
        <v>0</v>
      </c>
      <c r="N272" t="s">
        <v>23</v>
      </c>
      <c r="O272" s="4">
        <f>E272/D272</f>
        <v>0.60334277620396604</v>
      </c>
      <c r="P272" s="5">
        <f>IFERROR(E272/G272,"No Backers")</f>
        <v>80.067669172932327</v>
      </c>
      <c r="Q272" s="7" t="str">
        <f>LEFT(N272,FIND("/",N272)-1)</f>
        <v>music</v>
      </c>
      <c r="R272" s="7" t="str">
        <f>RIGHT(N272,LEN(N272)-FIND("/",N272))</f>
        <v>rock</v>
      </c>
      <c r="S272" s="11">
        <f t="shared" si="8"/>
        <v>40417.208333333336</v>
      </c>
      <c r="T272" s="11">
        <f t="shared" si="9"/>
        <v>40430.208333333336</v>
      </c>
    </row>
    <row r="273" spans="1:20" x14ac:dyDescent="0.3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610</v>
      </c>
      <c r="H273" t="s">
        <v>21</v>
      </c>
      <c r="I273" t="s">
        <v>22</v>
      </c>
      <c r="J273">
        <v>1350709200</v>
      </c>
      <c r="K273">
        <v>1351054800</v>
      </c>
      <c r="L273" t="b">
        <v>0</v>
      </c>
      <c r="M273" t="b">
        <v>1</v>
      </c>
      <c r="N273" t="s">
        <v>33</v>
      </c>
      <c r="O273" s="4">
        <f>E273/D273</f>
        <v>0.60548713235294116</v>
      </c>
      <c r="P273" s="5">
        <f>IFERROR(E273/G273,"No Backers")</f>
        <v>107.99508196721311</v>
      </c>
      <c r="Q273" s="7" t="str">
        <f>LEFT(N273,FIND("/",N273)-1)</f>
        <v>theater</v>
      </c>
      <c r="R273" s="7" t="str">
        <f>RIGHT(N273,LEN(N273)-FIND("/",N273))</f>
        <v>plays</v>
      </c>
      <c r="S273" s="11">
        <f t="shared" si="8"/>
        <v>41202.208333333336</v>
      </c>
      <c r="T273" s="11">
        <f t="shared" si="9"/>
        <v>41206.208333333336</v>
      </c>
    </row>
    <row r="274" spans="1:20" x14ac:dyDescent="0.3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139</v>
      </c>
      <c r="H274" t="s">
        <v>107</v>
      </c>
      <c r="I274" t="s">
        <v>108</v>
      </c>
      <c r="J274">
        <v>1390197600</v>
      </c>
      <c r="K274">
        <v>1390629600</v>
      </c>
      <c r="L274" t="b">
        <v>0</v>
      </c>
      <c r="M274" t="b">
        <v>0</v>
      </c>
      <c r="N274" t="s">
        <v>33</v>
      </c>
      <c r="O274" s="4">
        <f>E274/D274</f>
        <v>0.60565789473684206</v>
      </c>
      <c r="P274" s="5">
        <f>IFERROR(E274/G274,"No Backers")</f>
        <v>33.115107913669064</v>
      </c>
      <c r="Q274" s="7" t="str">
        <f>LEFT(N274,FIND("/",N274)-1)</f>
        <v>theater</v>
      </c>
      <c r="R274" s="7" t="str">
        <f>RIGHT(N274,LEN(N274)-FIND("/",N274))</f>
        <v>plays</v>
      </c>
      <c r="S274" s="11">
        <f t="shared" si="8"/>
        <v>41659.25</v>
      </c>
      <c r="T274" s="11">
        <f t="shared" si="9"/>
        <v>41664.25</v>
      </c>
    </row>
    <row r="275" spans="1:20" ht="31.2" x14ac:dyDescent="0.3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594</v>
      </c>
      <c r="H275" t="s">
        <v>21</v>
      </c>
      <c r="I275" t="s">
        <v>22</v>
      </c>
      <c r="J275">
        <v>1304917200</v>
      </c>
      <c r="K275">
        <v>1305003600</v>
      </c>
      <c r="L275" t="b">
        <v>0</v>
      </c>
      <c r="M275" t="b">
        <v>0</v>
      </c>
      <c r="N275" t="s">
        <v>33</v>
      </c>
      <c r="O275" s="4">
        <f>E275/D275</f>
        <v>0.60757639620653314</v>
      </c>
      <c r="P275" s="5">
        <f>IFERROR(E275/G275,"No Backers")</f>
        <v>97.069023569023571</v>
      </c>
      <c r="Q275" s="7" t="str">
        <f>LEFT(N275,FIND("/",N275)-1)</f>
        <v>theater</v>
      </c>
      <c r="R275" s="7" t="str">
        <f>RIGHT(N275,LEN(N275)-FIND("/",N275))</f>
        <v>plays</v>
      </c>
      <c r="S275" s="11">
        <f t="shared" si="8"/>
        <v>40672.208333333336</v>
      </c>
      <c r="T275" s="11">
        <f t="shared" si="9"/>
        <v>40673.208333333336</v>
      </c>
    </row>
    <row r="276" spans="1:20" x14ac:dyDescent="0.3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191</v>
      </c>
      <c r="H276" t="s">
        <v>21</v>
      </c>
      <c r="I276" t="s">
        <v>22</v>
      </c>
      <c r="J276">
        <v>1340946000</v>
      </c>
      <c r="K276">
        <v>1341032400</v>
      </c>
      <c r="L276" t="b">
        <v>0</v>
      </c>
      <c r="M276" t="b">
        <v>0</v>
      </c>
      <c r="N276" t="s">
        <v>60</v>
      </c>
      <c r="O276" s="4">
        <f>E276/D276</f>
        <v>0.61</v>
      </c>
      <c r="P276" s="5">
        <f>IFERROR(E276/G276,"No Backers")</f>
        <v>31.937172774869111</v>
      </c>
      <c r="Q276" s="7" t="str">
        <f>LEFT(N276,FIND("/",N276)-1)</f>
        <v>music</v>
      </c>
      <c r="R276" s="7" t="str">
        <f>RIGHT(N276,LEN(N276)-FIND("/",N276))</f>
        <v>indie rock</v>
      </c>
      <c r="S276" s="11">
        <f t="shared" si="8"/>
        <v>41089.208333333336</v>
      </c>
      <c r="T276" s="11">
        <f t="shared" si="9"/>
        <v>41090.208333333336</v>
      </c>
    </row>
    <row r="277" spans="1:20" x14ac:dyDescent="0.3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136</v>
      </c>
      <c r="H277" t="s">
        <v>21</v>
      </c>
      <c r="I277" t="s">
        <v>22</v>
      </c>
      <c r="J277">
        <v>1507093200</v>
      </c>
      <c r="K277">
        <v>1508648400</v>
      </c>
      <c r="L277" t="b">
        <v>0</v>
      </c>
      <c r="M277" t="b">
        <v>0</v>
      </c>
      <c r="N277" t="s">
        <v>28</v>
      </c>
      <c r="O277" s="4">
        <f>E277/D277</f>
        <v>0.61802325581395345</v>
      </c>
      <c r="P277" s="5">
        <f>IFERROR(E277/G277,"No Backers")</f>
        <v>39.080882352941174</v>
      </c>
      <c r="Q277" s="7" t="str">
        <f>LEFT(N277,FIND("/",N277)-1)</f>
        <v>technology</v>
      </c>
      <c r="R277" s="7" t="str">
        <f>RIGHT(N277,LEN(N277)-FIND("/",N277))</f>
        <v>web</v>
      </c>
      <c r="S277" s="11">
        <f t="shared" si="8"/>
        <v>43012.208333333328</v>
      </c>
      <c r="T277" s="11">
        <f t="shared" si="9"/>
        <v>43030.208333333328</v>
      </c>
    </row>
    <row r="278" spans="1:20" ht="31.2" x14ac:dyDescent="0.3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1482</v>
      </c>
      <c r="H278" t="s">
        <v>26</v>
      </c>
      <c r="I278" t="s">
        <v>27</v>
      </c>
      <c r="J278">
        <v>1299564000</v>
      </c>
      <c r="K278">
        <v>1300510800</v>
      </c>
      <c r="L278" t="b">
        <v>0</v>
      </c>
      <c r="M278" t="b">
        <v>1</v>
      </c>
      <c r="N278" t="s">
        <v>23</v>
      </c>
      <c r="O278" s="4">
        <f>E278/D278</f>
        <v>0.6198488664987406</v>
      </c>
      <c r="P278" s="5">
        <f>IFERROR(E278/G278,"No Backers")</f>
        <v>83.022941970310384</v>
      </c>
      <c r="Q278" s="7" t="str">
        <f>LEFT(N278,FIND("/",N278)-1)</f>
        <v>music</v>
      </c>
      <c r="R278" s="7" t="str">
        <f>RIGHT(N278,LEN(N278)-FIND("/",N278))</f>
        <v>rock</v>
      </c>
      <c r="S278" s="11">
        <f t="shared" si="8"/>
        <v>40610.25</v>
      </c>
      <c r="T278" s="11">
        <f t="shared" si="9"/>
        <v>40621.208333333336</v>
      </c>
    </row>
    <row r="279" spans="1:20" x14ac:dyDescent="0.3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1089</v>
      </c>
      <c r="H279" t="s">
        <v>21</v>
      </c>
      <c r="I279" t="s">
        <v>22</v>
      </c>
      <c r="J279">
        <v>1543298400</v>
      </c>
      <c r="K279">
        <v>1545631200</v>
      </c>
      <c r="L279" t="b">
        <v>0</v>
      </c>
      <c r="M279" t="b">
        <v>0</v>
      </c>
      <c r="N279" t="s">
        <v>71</v>
      </c>
      <c r="O279" s="4">
        <f>E279/D279</f>
        <v>0.62072823218997364</v>
      </c>
      <c r="P279" s="5">
        <f>IFERROR(E279/G279,"No Backers")</f>
        <v>108.01469237832875</v>
      </c>
      <c r="Q279" s="7" t="str">
        <f>LEFT(N279,FIND("/",N279)-1)</f>
        <v>film &amp; video</v>
      </c>
      <c r="R279" s="7" t="str">
        <f>RIGHT(N279,LEN(N279)-FIND("/",N279))</f>
        <v>animation</v>
      </c>
      <c r="S279" s="11">
        <f t="shared" si="8"/>
        <v>43431.25</v>
      </c>
      <c r="T279" s="11">
        <f t="shared" si="9"/>
        <v>43458.25</v>
      </c>
    </row>
    <row r="280" spans="1:20" x14ac:dyDescent="0.3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66</v>
      </c>
      <c r="H280" t="s">
        <v>15</v>
      </c>
      <c r="I280" t="s">
        <v>16</v>
      </c>
      <c r="J280">
        <v>1354341600</v>
      </c>
      <c r="K280">
        <v>1356242400</v>
      </c>
      <c r="L280" t="b">
        <v>0</v>
      </c>
      <c r="M280" t="b">
        <v>0</v>
      </c>
      <c r="N280" t="s">
        <v>28</v>
      </c>
      <c r="O280" s="4">
        <f>E280/D280</f>
        <v>0.62232323232323228</v>
      </c>
      <c r="P280" s="5">
        <f>IFERROR(E280/G280,"No Backers")</f>
        <v>93.348484848484844</v>
      </c>
      <c r="Q280" s="7" t="str">
        <f>LEFT(N280,FIND("/",N280)-1)</f>
        <v>technology</v>
      </c>
      <c r="R280" s="7" t="str">
        <f>RIGHT(N280,LEN(N280)-FIND("/",N280))</f>
        <v>web</v>
      </c>
      <c r="S280" s="11">
        <f t="shared" si="8"/>
        <v>41244.25</v>
      </c>
      <c r="T280" s="11">
        <f t="shared" si="9"/>
        <v>41266.25</v>
      </c>
    </row>
    <row r="281" spans="1:20" x14ac:dyDescent="0.3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87</v>
      </c>
      <c r="H281" t="s">
        <v>21</v>
      </c>
      <c r="I281" t="s">
        <v>22</v>
      </c>
      <c r="J281">
        <v>1556686800</v>
      </c>
      <c r="K281">
        <v>1557637200</v>
      </c>
      <c r="L281" t="b">
        <v>0</v>
      </c>
      <c r="M281" t="b">
        <v>1</v>
      </c>
      <c r="N281" t="s">
        <v>33</v>
      </c>
      <c r="O281" s="4">
        <f>E281/D281</f>
        <v>0.62873684210526315</v>
      </c>
      <c r="P281" s="5">
        <f>IFERROR(E281/G281,"No Backers")</f>
        <v>68.65517241379311</v>
      </c>
      <c r="Q281" s="7" t="str">
        <f>LEFT(N281,FIND("/",N281)-1)</f>
        <v>theater</v>
      </c>
      <c r="R281" s="7" t="str">
        <f>RIGHT(N281,LEN(N281)-FIND("/",N281))</f>
        <v>plays</v>
      </c>
      <c r="S281" s="11">
        <f t="shared" si="8"/>
        <v>43586.208333333328</v>
      </c>
      <c r="T281" s="11">
        <f t="shared" si="9"/>
        <v>43597.208333333328</v>
      </c>
    </row>
    <row r="282" spans="1:20" x14ac:dyDescent="0.3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2108</v>
      </c>
      <c r="H282" t="s">
        <v>98</v>
      </c>
      <c r="I282" t="s">
        <v>99</v>
      </c>
      <c r="J282">
        <v>1344920400</v>
      </c>
      <c r="K282">
        <v>1345006800</v>
      </c>
      <c r="L282" t="b">
        <v>0</v>
      </c>
      <c r="M282" t="b">
        <v>0</v>
      </c>
      <c r="N282" t="s">
        <v>42</v>
      </c>
      <c r="O282" s="4">
        <f>E282/D282</f>
        <v>0.62880681818181816</v>
      </c>
      <c r="P282" s="5">
        <f>IFERROR(E282/G282,"No Backers")</f>
        <v>42</v>
      </c>
      <c r="Q282" s="7" t="str">
        <f>LEFT(N282,FIND("/",N282)-1)</f>
        <v>film &amp; video</v>
      </c>
      <c r="R282" s="7" t="str">
        <f>RIGHT(N282,LEN(N282)-FIND("/",N282))</f>
        <v>documentary</v>
      </c>
      <c r="S282" s="11">
        <f t="shared" si="8"/>
        <v>41135.208333333336</v>
      </c>
      <c r="T282" s="11">
        <f t="shared" si="9"/>
        <v>41136.208333333336</v>
      </c>
    </row>
    <row r="283" spans="1:20" x14ac:dyDescent="0.3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558</v>
      </c>
      <c r="H283" t="s">
        <v>21</v>
      </c>
      <c r="I283" t="s">
        <v>22</v>
      </c>
      <c r="J283">
        <v>1400562000</v>
      </c>
      <c r="K283">
        <v>1400821200</v>
      </c>
      <c r="L283" t="b">
        <v>0</v>
      </c>
      <c r="M283" t="b">
        <v>1</v>
      </c>
      <c r="N283" t="s">
        <v>33</v>
      </c>
      <c r="O283" s="4">
        <f>E283/D283</f>
        <v>0.62930372148859548</v>
      </c>
      <c r="P283" s="5">
        <f>IFERROR(E283/G283,"No Backers")</f>
        <v>93.944444444444443</v>
      </c>
      <c r="Q283" s="7" t="str">
        <f>LEFT(N283,FIND("/",N283)-1)</f>
        <v>theater</v>
      </c>
      <c r="R283" s="7" t="str">
        <f>RIGHT(N283,LEN(N283)-FIND("/",N283))</f>
        <v>plays</v>
      </c>
      <c r="S283" s="11">
        <f t="shared" si="8"/>
        <v>41779.208333333336</v>
      </c>
      <c r="T283" s="11">
        <f t="shared" si="9"/>
        <v>41782.208333333336</v>
      </c>
    </row>
    <row r="284" spans="1:20" x14ac:dyDescent="0.3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160</v>
      </c>
      <c r="H284" t="s">
        <v>21</v>
      </c>
      <c r="I284" t="s">
        <v>22</v>
      </c>
      <c r="J284">
        <v>1418364000</v>
      </c>
      <c r="K284">
        <v>1419228000</v>
      </c>
      <c r="L284" t="b">
        <v>1</v>
      </c>
      <c r="M284" t="b">
        <v>1</v>
      </c>
      <c r="N284" t="s">
        <v>42</v>
      </c>
      <c r="O284" s="4">
        <f>E284/D284</f>
        <v>0.62957446808510642</v>
      </c>
      <c r="P284" s="5">
        <f>IFERROR(E284/G284,"No Backers")</f>
        <v>36.987499999999997</v>
      </c>
      <c r="Q284" s="7" t="str">
        <f>LEFT(N284,FIND("/",N284)-1)</f>
        <v>film &amp; video</v>
      </c>
      <c r="R284" s="7" t="str">
        <f>RIGHT(N284,LEN(N284)-FIND("/",N284))</f>
        <v>documentary</v>
      </c>
      <c r="S284" s="11">
        <f t="shared" si="8"/>
        <v>41985.25</v>
      </c>
      <c r="T284" s="11">
        <f t="shared" si="9"/>
        <v>41995.25</v>
      </c>
    </row>
    <row r="285" spans="1:20" x14ac:dyDescent="0.3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723</v>
      </c>
      <c r="H285" t="s">
        <v>21</v>
      </c>
      <c r="I285" t="s">
        <v>22</v>
      </c>
      <c r="J285">
        <v>1499317200</v>
      </c>
      <c r="K285">
        <v>1500872400</v>
      </c>
      <c r="L285" t="b">
        <v>1</v>
      </c>
      <c r="M285" t="b">
        <v>0</v>
      </c>
      <c r="N285" t="s">
        <v>17</v>
      </c>
      <c r="O285" s="4">
        <f>E285/D285</f>
        <v>0.63056795131845844</v>
      </c>
      <c r="P285" s="5">
        <f>IFERROR(E285/G285,"No Backers")</f>
        <v>85.994467496542185</v>
      </c>
      <c r="Q285" s="7" t="str">
        <f>LEFT(N285,FIND("/",N285)-1)</f>
        <v>food</v>
      </c>
      <c r="R285" s="7" t="str">
        <f>RIGHT(N285,LEN(N285)-FIND("/",N285))</f>
        <v>food trucks</v>
      </c>
      <c r="S285" s="11">
        <f t="shared" si="8"/>
        <v>42922.208333333328</v>
      </c>
      <c r="T285" s="11">
        <f t="shared" si="9"/>
        <v>42940.208333333328</v>
      </c>
    </row>
    <row r="286" spans="1:20" x14ac:dyDescent="0.3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100</v>
      </c>
      <c r="H286" t="s">
        <v>36</v>
      </c>
      <c r="I286" t="s">
        <v>37</v>
      </c>
      <c r="J286">
        <v>1472878800</v>
      </c>
      <c r="K286">
        <v>1474520400</v>
      </c>
      <c r="L286" t="b">
        <v>0</v>
      </c>
      <c r="M286" t="b">
        <v>0</v>
      </c>
      <c r="N286" t="s">
        <v>65</v>
      </c>
      <c r="O286" s="4">
        <f>E286/D286</f>
        <v>0.63146341463414635</v>
      </c>
      <c r="P286" s="5">
        <f>IFERROR(E286/G286,"No Backers")</f>
        <v>51.78</v>
      </c>
      <c r="Q286" s="7" t="str">
        <f>LEFT(N286,FIND("/",N286)-1)</f>
        <v>technology</v>
      </c>
      <c r="R286" s="7" t="str">
        <f>RIGHT(N286,LEN(N286)-FIND("/",N286))</f>
        <v>wearables</v>
      </c>
      <c r="S286" s="11">
        <f t="shared" si="8"/>
        <v>42616.208333333328</v>
      </c>
      <c r="T286" s="11">
        <f t="shared" si="9"/>
        <v>42635.208333333328</v>
      </c>
    </row>
    <row r="287" spans="1:20" ht="31.2" x14ac:dyDescent="0.3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31</v>
      </c>
      <c r="H287" t="s">
        <v>21</v>
      </c>
      <c r="I287" t="s">
        <v>22</v>
      </c>
      <c r="J287">
        <v>1278392400</v>
      </c>
      <c r="K287">
        <v>1278478800</v>
      </c>
      <c r="L287" t="b">
        <v>0</v>
      </c>
      <c r="M287" t="b">
        <v>0</v>
      </c>
      <c r="N287" t="s">
        <v>53</v>
      </c>
      <c r="O287" s="4">
        <f>E287/D287</f>
        <v>0.63437500000000002</v>
      </c>
      <c r="P287" s="5">
        <f>IFERROR(E287/G287,"No Backers")</f>
        <v>98.225806451612897</v>
      </c>
      <c r="Q287" s="7" t="str">
        <f>LEFT(N287,FIND("/",N287)-1)</f>
        <v>film &amp; video</v>
      </c>
      <c r="R287" s="7" t="str">
        <f>RIGHT(N287,LEN(N287)-FIND("/",N287))</f>
        <v>drama</v>
      </c>
      <c r="S287" s="11">
        <f t="shared" si="8"/>
        <v>40365.208333333336</v>
      </c>
      <c r="T287" s="11">
        <f t="shared" si="9"/>
        <v>40366.208333333336</v>
      </c>
    </row>
    <row r="288" spans="1:20" ht="31.2" x14ac:dyDescent="0.3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67</v>
      </c>
      <c r="H288" t="s">
        <v>21</v>
      </c>
      <c r="I288" t="s">
        <v>22</v>
      </c>
      <c r="J288">
        <v>1508130000</v>
      </c>
      <c r="K288">
        <v>1509771600</v>
      </c>
      <c r="L288" t="b">
        <v>0</v>
      </c>
      <c r="M288" t="b">
        <v>0</v>
      </c>
      <c r="N288" t="s">
        <v>122</v>
      </c>
      <c r="O288" s="4">
        <f>E288/D288</f>
        <v>0.63769230769230767</v>
      </c>
      <c r="P288" s="5">
        <f>IFERROR(E288/G288,"No Backers")</f>
        <v>86.611940298507463</v>
      </c>
      <c r="Q288" s="7" t="str">
        <f>LEFT(N288,FIND("/",N288)-1)</f>
        <v>photography</v>
      </c>
      <c r="R288" s="7" t="str">
        <f>RIGHT(N288,LEN(N288)-FIND("/",N288))</f>
        <v>photography books</v>
      </c>
      <c r="S288" s="11">
        <f t="shared" si="8"/>
        <v>43024.208333333328</v>
      </c>
      <c r="T288" s="11">
        <f t="shared" si="9"/>
        <v>43043.208333333328</v>
      </c>
    </row>
    <row r="289" spans="1:20" x14ac:dyDescent="0.3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941</v>
      </c>
      <c r="H289" t="s">
        <v>21</v>
      </c>
      <c r="I289" t="s">
        <v>22</v>
      </c>
      <c r="J289">
        <v>1296626400</v>
      </c>
      <c r="K289">
        <v>1297231200</v>
      </c>
      <c r="L289" t="b">
        <v>0</v>
      </c>
      <c r="M289" t="b">
        <v>0</v>
      </c>
      <c r="N289" t="s">
        <v>60</v>
      </c>
      <c r="O289" s="4">
        <f>E289/D289</f>
        <v>0.63850976361767731</v>
      </c>
      <c r="P289" s="5">
        <f>IFERROR(E289/G289,"No Backers")</f>
        <v>66.022316684378325</v>
      </c>
      <c r="Q289" s="7" t="str">
        <f>LEFT(N289,FIND("/",N289)-1)</f>
        <v>music</v>
      </c>
      <c r="R289" s="7" t="str">
        <f>RIGHT(N289,LEN(N289)-FIND("/",N289))</f>
        <v>indie rock</v>
      </c>
      <c r="S289" s="11">
        <f t="shared" si="8"/>
        <v>40576.25</v>
      </c>
      <c r="T289" s="11">
        <f t="shared" si="9"/>
        <v>40583.25</v>
      </c>
    </row>
    <row r="290" spans="1:20" ht="31.2" x14ac:dyDescent="0.3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1748</v>
      </c>
      <c r="H290" t="s">
        <v>21</v>
      </c>
      <c r="I290" t="s">
        <v>22</v>
      </c>
      <c r="J290">
        <v>1508216400</v>
      </c>
      <c r="K290">
        <v>1509685200</v>
      </c>
      <c r="L290" t="b">
        <v>0</v>
      </c>
      <c r="M290" t="b">
        <v>0</v>
      </c>
      <c r="N290" t="s">
        <v>33</v>
      </c>
      <c r="O290" s="4">
        <f>E290/D290</f>
        <v>0.63966740576496672</v>
      </c>
      <c r="P290" s="5">
        <f>IFERROR(E290/G290,"No Backers")</f>
        <v>66.016018306636155</v>
      </c>
      <c r="Q290" s="7" t="str">
        <f>LEFT(N290,FIND("/",N290)-1)</f>
        <v>theater</v>
      </c>
      <c r="R290" s="7" t="str">
        <f>RIGHT(N290,LEN(N290)-FIND("/",N290))</f>
        <v>plays</v>
      </c>
      <c r="S290" s="11">
        <f t="shared" si="8"/>
        <v>43025.208333333328</v>
      </c>
      <c r="T290" s="11">
        <f t="shared" si="9"/>
        <v>43042.208333333328</v>
      </c>
    </row>
    <row r="291" spans="1:20" x14ac:dyDescent="0.3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118</v>
      </c>
      <c r="H291" t="s">
        <v>21</v>
      </c>
      <c r="I291" t="s">
        <v>22</v>
      </c>
      <c r="J291">
        <v>1498712400</v>
      </c>
      <c r="K291">
        <v>1501304400</v>
      </c>
      <c r="L291" t="b">
        <v>0</v>
      </c>
      <c r="M291" t="b">
        <v>1</v>
      </c>
      <c r="N291" t="s">
        <v>65</v>
      </c>
      <c r="O291" s="4">
        <f>E291/D291</f>
        <v>0.63989361702127656</v>
      </c>
      <c r="P291" s="5">
        <f>IFERROR(E291/G291,"No Backers")</f>
        <v>50.974576271186443</v>
      </c>
      <c r="Q291" s="7" t="str">
        <f>LEFT(N291,FIND("/",N291)-1)</f>
        <v>technology</v>
      </c>
      <c r="R291" s="7" t="str">
        <f>RIGHT(N291,LEN(N291)-FIND("/",N291))</f>
        <v>wearables</v>
      </c>
      <c r="S291" s="11">
        <f t="shared" si="8"/>
        <v>42915.208333333328</v>
      </c>
      <c r="T291" s="11">
        <f t="shared" si="9"/>
        <v>42945.208333333328</v>
      </c>
    </row>
    <row r="292" spans="1:20" x14ac:dyDescent="0.3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71</v>
      </c>
      <c r="H292" t="s">
        <v>21</v>
      </c>
      <c r="I292" t="s">
        <v>22</v>
      </c>
      <c r="J292">
        <v>1304053200</v>
      </c>
      <c r="K292">
        <v>1305349200</v>
      </c>
      <c r="L292" t="b">
        <v>0</v>
      </c>
      <c r="M292" t="b">
        <v>0</v>
      </c>
      <c r="N292" t="s">
        <v>28</v>
      </c>
      <c r="O292" s="4">
        <f>E292/D292</f>
        <v>0.64016666666666666</v>
      </c>
      <c r="P292" s="5">
        <f>IFERROR(E292/G292,"No Backers")</f>
        <v>54.098591549295776</v>
      </c>
      <c r="Q292" s="7" t="str">
        <f>LEFT(N292,FIND("/",N292)-1)</f>
        <v>technology</v>
      </c>
      <c r="R292" s="7" t="str">
        <f>RIGHT(N292,LEN(N292)-FIND("/",N292))</f>
        <v>web</v>
      </c>
      <c r="S292" s="11">
        <f t="shared" si="8"/>
        <v>40662.208333333336</v>
      </c>
      <c r="T292" s="11">
        <f t="shared" si="9"/>
        <v>40677.208333333336</v>
      </c>
    </row>
    <row r="293" spans="1:20" x14ac:dyDescent="0.3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25</v>
      </c>
      <c r="H293" t="s">
        <v>21</v>
      </c>
      <c r="I293" t="s">
        <v>22</v>
      </c>
      <c r="J293">
        <v>1377838800</v>
      </c>
      <c r="K293">
        <v>1378357200</v>
      </c>
      <c r="L293" t="b">
        <v>0</v>
      </c>
      <c r="M293" t="b">
        <v>1</v>
      </c>
      <c r="N293" t="s">
        <v>33</v>
      </c>
      <c r="O293" s="4">
        <f>E293/D293</f>
        <v>0.64032258064516134</v>
      </c>
      <c r="P293" s="5">
        <f>IFERROR(E293/G293,"No Backers")</f>
        <v>79.400000000000006</v>
      </c>
      <c r="Q293" s="7" t="str">
        <f>LEFT(N293,FIND("/",N293)-1)</f>
        <v>theater</v>
      </c>
      <c r="R293" s="7" t="str">
        <f>RIGHT(N293,LEN(N293)-FIND("/",N293))</f>
        <v>plays</v>
      </c>
      <c r="S293" s="11">
        <f t="shared" si="8"/>
        <v>41516.208333333336</v>
      </c>
      <c r="T293" s="11">
        <f t="shared" si="9"/>
        <v>41522.208333333336</v>
      </c>
    </row>
    <row r="294" spans="1:20" x14ac:dyDescent="0.3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1886</v>
      </c>
      <c r="H294" t="s">
        <v>21</v>
      </c>
      <c r="I294" t="s">
        <v>22</v>
      </c>
      <c r="J294">
        <v>1399179600</v>
      </c>
      <c r="K294">
        <v>1399352400</v>
      </c>
      <c r="L294" t="b">
        <v>0</v>
      </c>
      <c r="M294" t="b">
        <v>1</v>
      </c>
      <c r="N294" t="s">
        <v>33</v>
      </c>
      <c r="O294" s="4">
        <f>E294/D294</f>
        <v>0.64036299765807958</v>
      </c>
      <c r="P294" s="5">
        <f>IFERROR(E294/G294,"No Backers")</f>
        <v>57.992576882290564</v>
      </c>
      <c r="Q294" s="7" t="str">
        <f>LEFT(N294,FIND("/",N294)-1)</f>
        <v>theater</v>
      </c>
      <c r="R294" s="7" t="str">
        <f>RIGHT(N294,LEN(N294)-FIND("/",N294))</f>
        <v>plays</v>
      </c>
      <c r="S294" s="11">
        <f t="shared" si="8"/>
        <v>41763.208333333336</v>
      </c>
      <c r="T294" s="11">
        <f t="shared" si="9"/>
        <v>41765.208333333336</v>
      </c>
    </row>
    <row r="295" spans="1:20" x14ac:dyDescent="0.3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1467</v>
      </c>
      <c r="H295" t="s">
        <v>21</v>
      </c>
      <c r="I295" t="s">
        <v>22</v>
      </c>
      <c r="J295">
        <v>1402290000</v>
      </c>
      <c r="K295">
        <v>1406696400</v>
      </c>
      <c r="L295" t="b">
        <v>0</v>
      </c>
      <c r="M295" t="b">
        <v>0</v>
      </c>
      <c r="N295" t="s">
        <v>50</v>
      </c>
      <c r="O295" s="4">
        <f>E295/D295</f>
        <v>0.64166909620991253</v>
      </c>
      <c r="P295" s="5">
        <f>IFERROR(E295/G295,"No Backers")</f>
        <v>60.011588275391958</v>
      </c>
      <c r="Q295" s="7" t="str">
        <f>LEFT(N295,FIND("/",N295)-1)</f>
        <v>music</v>
      </c>
      <c r="R295" s="7" t="str">
        <f>RIGHT(N295,LEN(N295)-FIND("/",N295))</f>
        <v>electric music</v>
      </c>
      <c r="S295" s="11">
        <f t="shared" si="8"/>
        <v>41799.208333333336</v>
      </c>
      <c r="T295" s="11">
        <f t="shared" si="9"/>
        <v>41850.208333333336</v>
      </c>
    </row>
    <row r="296" spans="1:20" x14ac:dyDescent="0.3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3387</v>
      </c>
      <c r="H296" t="s">
        <v>21</v>
      </c>
      <c r="I296" t="s">
        <v>22</v>
      </c>
      <c r="J296">
        <v>1417068000</v>
      </c>
      <c r="K296">
        <v>1419400800</v>
      </c>
      <c r="L296" t="b">
        <v>0</v>
      </c>
      <c r="M296" t="b">
        <v>0</v>
      </c>
      <c r="N296" t="s">
        <v>119</v>
      </c>
      <c r="O296" s="4">
        <f>E296/D296</f>
        <v>0.64367690058479532</v>
      </c>
      <c r="P296" s="5">
        <f>IFERROR(E296/G296,"No Backers")</f>
        <v>25.997933274284026</v>
      </c>
      <c r="Q296" s="7" t="str">
        <f>LEFT(N296,FIND("/",N296)-1)</f>
        <v>publishing</v>
      </c>
      <c r="R296" s="7" t="str">
        <f>RIGHT(N296,LEN(N296)-FIND("/",N296))</f>
        <v>fiction</v>
      </c>
      <c r="S296" s="11">
        <f t="shared" si="8"/>
        <v>41970.25</v>
      </c>
      <c r="T296" s="11">
        <f t="shared" si="9"/>
        <v>41997.25</v>
      </c>
    </row>
    <row r="297" spans="1:20" x14ac:dyDescent="0.3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2604</v>
      </c>
      <c r="H297" t="s">
        <v>36</v>
      </c>
      <c r="I297" t="s">
        <v>37</v>
      </c>
      <c r="J297">
        <v>1326866400</v>
      </c>
      <c r="K297">
        <v>1330754400</v>
      </c>
      <c r="L297" t="b">
        <v>0</v>
      </c>
      <c r="M297" t="b">
        <v>1</v>
      </c>
      <c r="N297" t="s">
        <v>71</v>
      </c>
      <c r="O297" s="4">
        <f>E297/D297</f>
        <v>0.64537683358624176</v>
      </c>
      <c r="P297" s="5">
        <f>IFERROR(E297/G297,"No Backers")</f>
        <v>48.998079877112133</v>
      </c>
      <c r="Q297" s="7" t="str">
        <f>LEFT(N297,FIND("/",N297)-1)</f>
        <v>film &amp; video</v>
      </c>
      <c r="R297" s="7" t="str">
        <f>RIGHT(N297,LEN(N297)-FIND("/",N297))</f>
        <v>animation</v>
      </c>
      <c r="S297" s="11">
        <f t="shared" si="8"/>
        <v>40926.25</v>
      </c>
      <c r="T297" s="11">
        <f t="shared" si="9"/>
        <v>40971.25</v>
      </c>
    </row>
    <row r="298" spans="1:20" x14ac:dyDescent="0.3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750</v>
      </c>
      <c r="H298" t="s">
        <v>21</v>
      </c>
      <c r="I298" t="s">
        <v>22</v>
      </c>
      <c r="J298">
        <v>1467781200</v>
      </c>
      <c r="K298">
        <v>1467954000</v>
      </c>
      <c r="L298" t="b">
        <v>0</v>
      </c>
      <c r="M298" t="b">
        <v>1</v>
      </c>
      <c r="N298" t="s">
        <v>33</v>
      </c>
      <c r="O298" s="4">
        <f>E298/D298</f>
        <v>0.64582072176949945</v>
      </c>
      <c r="P298" s="5">
        <f>IFERROR(E298/G298,"No Backers")</f>
        <v>73.968000000000004</v>
      </c>
      <c r="Q298" s="7" t="str">
        <f>LEFT(N298,FIND("/",N298)-1)</f>
        <v>theater</v>
      </c>
      <c r="R298" s="7" t="str">
        <f>RIGHT(N298,LEN(N298)-FIND("/",N298))</f>
        <v>plays</v>
      </c>
      <c r="S298" s="11">
        <f t="shared" si="8"/>
        <v>42557.208333333328</v>
      </c>
      <c r="T298" s="11">
        <f t="shared" si="9"/>
        <v>42559.208333333328</v>
      </c>
    </row>
    <row r="299" spans="1:20" x14ac:dyDescent="0.3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67</v>
      </c>
      <c r="H299" t="s">
        <v>26</v>
      </c>
      <c r="I299" t="s">
        <v>27</v>
      </c>
      <c r="J299">
        <v>1295935200</v>
      </c>
      <c r="K299">
        <v>1296194400</v>
      </c>
      <c r="L299" t="b">
        <v>0</v>
      </c>
      <c r="M299" t="b">
        <v>0</v>
      </c>
      <c r="N299" t="s">
        <v>33</v>
      </c>
      <c r="O299" s="4">
        <f>E299/D299</f>
        <v>0.64635416666666667</v>
      </c>
      <c r="P299" s="5">
        <f>IFERROR(E299/G299,"No Backers")</f>
        <v>92.611940298507463</v>
      </c>
      <c r="Q299" s="7" t="str">
        <f>LEFT(N299,FIND("/",N299)-1)</f>
        <v>theater</v>
      </c>
      <c r="R299" s="7" t="str">
        <f>RIGHT(N299,LEN(N299)-FIND("/",N299))</f>
        <v>plays</v>
      </c>
      <c r="S299" s="11">
        <f t="shared" si="8"/>
        <v>40568.25</v>
      </c>
      <c r="T299" s="11">
        <f t="shared" si="9"/>
        <v>40571.25</v>
      </c>
    </row>
    <row r="300" spans="1:20" x14ac:dyDescent="0.3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102</v>
      </c>
      <c r="H300" t="s">
        <v>21</v>
      </c>
      <c r="I300" t="s">
        <v>22</v>
      </c>
      <c r="J300">
        <v>1436072400</v>
      </c>
      <c r="K300">
        <v>1436677200</v>
      </c>
      <c r="L300" t="b">
        <v>0</v>
      </c>
      <c r="M300" t="b">
        <v>0</v>
      </c>
      <c r="N300" t="s">
        <v>42</v>
      </c>
      <c r="O300" s="4">
        <f>E300/D300</f>
        <v>0.64721518987341775</v>
      </c>
      <c r="P300" s="5">
        <f>IFERROR(E300/G300,"No Backers")</f>
        <v>50.127450980392155</v>
      </c>
      <c r="Q300" s="7" t="str">
        <f>LEFT(N300,FIND("/",N300)-1)</f>
        <v>film &amp; video</v>
      </c>
      <c r="R300" s="7" t="str">
        <f>RIGHT(N300,LEN(N300)-FIND("/",N300))</f>
        <v>documentary</v>
      </c>
      <c r="S300" s="11">
        <f t="shared" si="8"/>
        <v>42190.208333333328</v>
      </c>
      <c r="T300" s="11">
        <f t="shared" si="9"/>
        <v>42197.208333333328</v>
      </c>
    </row>
    <row r="301" spans="1:20" ht="31.2" x14ac:dyDescent="0.3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64</v>
      </c>
      <c r="H301" t="s">
        <v>21</v>
      </c>
      <c r="I301" t="s">
        <v>22</v>
      </c>
      <c r="J301">
        <v>1509512400</v>
      </c>
      <c r="K301">
        <v>1510984800</v>
      </c>
      <c r="L301" t="b">
        <v>0</v>
      </c>
      <c r="M301" t="b">
        <v>0</v>
      </c>
      <c r="N301" t="s">
        <v>33</v>
      </c>
      <c r="O301" s="4">
        <f>E301/D301</f>
        <v>0.6492783505154639</v>
      </c>
      <c r="P301" s="5">
        <f>IFERROR(E301/G301,"No Backers")</f>
        <v>98.40625</v>
      </c>
      <c r="Q301" s="7" t="str">
        <f>LEFT(N301,FIND("/",N301)-1)</f>
        <v>theater</v>
      </c>
      <c r="R301" s="7" t="str">
        <f>RIGHT(N301,LEN(N301)-FIND("/",N301))</f>
        <v>plays</v>
      </c>
      <c r="S301" s="11">
        <f t="shared" si="8"/>
        <v>43040.208333333328</v>
      </c>
      <c r="T301" s="11">
        <f t="shared" si="9"/>
        <v>43057.25</v>
      </c>
    </row>
    <row r="302" spans="1:20" x14ac:dyDescent="0.3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1194</v>
      </c>
      <c r="H302" t="s">
        <v>21</v>
      </c>
      <c r="I302" t="s">
        <v>22</v>
      </c>
      <c r="J302">
        <v>1269493200</v>
      </c>
      <c r="K302">
        <v>1270789200</v>
      </c>
      <c r="L302" t="b">
        <v>0</v>
      </c>
      <c r="M302" t="b">
        <v>0</v>
      </c>
      <c r="N302" t="s">
        <v>33</v>
      </c>
      <c r="O302" s="4">
        <f>E302/D302</f>
        <v>0.65022222222222226</v>
      </c>
      <c r="P302" s="5">
        <f>IFERROR(E302/G302,"No Backers")</f>
        <v>75.968174204355108</v>
      </c>
      <c r="Q302" s="7" t="str">
        <f>LEFT(N302,FIND("/",N302)-1)</f>
        <v>theater</v>
      </c>
      <c r="R302" s="7" t="str">
        <f>RIGHT(N302,LEN(N302)-FIND("/",N302))</f>
        <v>plays</v>
      </c>
      <c r="S302" s="11">
        <f t="shared" si="8"/>
        <v>40262.208333333336</v>
      </c>
      <c r="T302" s="11">
        <f t="shared" si="9"/>
        <v>40277.208333333336</v>
      </c>
    </row>
    <row r="303" spans="1:20" x14ac:dyDescent="0.3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2201</v>
      </c>
      <c r="H303" t="s">
        <v>21</v>
      </c>
      <c r="I303" t="s">
        <v>22</v>
      </c>
      <c r="J303">
        <v>1562216400</v>
      </c>
      <c r="K303">
        <v>1563771600</v>
      </c>
      <c r="L303" t="b">
        <v>0</v>
      </c>
      <c r="M303" t="b">
        <v>0</v>
      </c>
      <c r="N303" t="s">
        <v>33</v>
      </c>
      <c r="O303" s="4">
        <f>E303/D303</f>
        <v>0.65544223826714798</v>
      </c>
      <c r="P303" s="5">
        <f>IFERROR(E303/G303,"No Backers")</f>
        <v>32.995456610631528</v>
      </c>
      <c r="Q303" s="7" t="str">
        <f>LEFT(N303,FIND("/",N303)-1)</f>
        <v>theater</v>
      </c>
      <c r="R303" s="7" t="str">
        <f>RIGHT(N303,LEN(N303)-FIND("/",N303))</f>
        <v>plays</v>
      </c>
      <c r="S303" s="11">
        <f t="shared" si="8"/>
        <v>43650.208333333328</v>
      </c>
      <c r="T303" s="11">
        <f t="shared" si="9"/>
        <v>43668.208333333328</v>
      </c>
    </row>
    <row r="304" spans="1:20" ht="31.2" x14ac:dyDescent="0.3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1608</v>
      </c>
      <c r="H304" t="s">
        <v>21</v>
      </c>
      <c r="I304" t="s">
        <v>22</v>
      </c>
      <c r="J304">
        <v>1294293600</v>
      </c>
      <c r="K304">
        <v>1294466400</v>
      </c>
      <c r="L304" t="b">
        <v>0</v>
      </c>
      <c r="M304" t="b">
        <v>0</v>
      </c>
      <c r="N304" t="s">
        <v>65</v>
      </c>
      <c r="O304" s="4">
        <f>E304/D304</f>
        <v>0.65642371234207963</v>
      </c>
      <c r="P304" s="5">
        <f>IFERROR(E304/G304,"No Backers")</f>
        <v>42.006218905472636</v>
      </c>
      <c r="Q304" s="7" t="str">
        <f>LEFT(N304,FIND("/",N304)-1)</f>
        <v>technology</v>
      </c>
      <c r="R304" s="7" t="str">
        <f>RIGHT(N304,LEN(N304)-FIND("/",N304))</f>
        <v>wearables</v>
      </c>
      <c r="S304" s="11">
        <f t="shared" si="8"/>
        <v>40549.25</v>
      </c>
      <c r="T304" s="11">
        <f t="shared" si="9"/>
        <v>40551.25</v>
      </c>
    </row>
    <row r="305" spans="1:20" x14ac:dyDescent="0.3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328</v>
      </c>
      <c r="H305" t="s">
        <v>21</v>
      </c>
      <c r="I305" t="s">
        <v>22</v>
      </c>
      <c r="J305">
        <v>1374296400</v>
      </c>
      <c r="K305">
        <v>1375333200</v>
      </c>
      <c r="L305" t="b">
        <v>0</v>
      </c>
      <c r="M305" t="b">
        <v>0</v>
      </c>
      <c r="N305" t="s">
        <v>33</v>
      </c>
      <c r="O305" s="4">
        <f>E305/D305</f>
        <v>0.66521920668058454</v>
      </c>
      <c r="P305" s="5">
        <f>IFERROR(E305/G305,"No Backers")</f>
        <v>97.146341463414629</v>
      </c>
      <c r="Q305" s="7" t="str">
        <f>LEFT(N305,FIND("/",N305)-1)</f>
        <v>theater</v>
      </c>
      <c r="R305" s="7" t="str">
        <f>RIGHT(N305,LEN(N305)-FIND("/",N305))</f>
        <v>plays</v>
      </c>
      <c r="S305" s="11">
        <f t="shared" si="8"/>
        <v>41475.208333333336</v>
      </c>
      <c r="T305" s="11">
        <f t="shared" si="9"/>
        <v>41487.208333333336</v>
      </c>
    </row>
    <row r="306" spans="1:20" x14ac:dyDescent="0.3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108</v>
      </c>
      <c r="H306" t="s">
        <v>107</v>
      </c>
      <c r="I306" t="s">
        <v>108</v>
      </c>
      <c r="J306">
        <v>1574143200</v>
      </c>
      <c r="K306">
        <v>1574229600</v>
      </c>
      <c r="L306" t="b">
        <v>0</v>
      </c>
      <c r="M306" t="b">
        <v>1</v>
      </c>
      <c r="N306" t="s">
        <v>17</v>
      </c>
      <c r="O306" s="4">
        <f>E306/D306</f>
        <v>0.66677083333333331</v>
      </c>
      <c r="P306" s="5">
        <f>IFERROR(E306/G306,"No Backers")</f>
        <v>59.268518518518519</v>
      </c>
      <c r="Q306" s="7" t="str">
        <f>LEFT(N306,FIND("/",N306)-1)</f>
        <v>food</v>
      </c>
      <c r="R306" s="7" t="str">
        <f>RIGHT(N306,LEN(N306)-FIND("/",N306))</f>
        <v>food trucks</v>
      </c>
      <c r="S306" s="11">
        <f t="shared" si="8"/>
        <v>43788.25</v>
      </c>
      <c r="T306" s="11">
        <f t="shared" si="9"/>
        <v>43789.25</v>
      </c>
    </row>
    <row r="307" spans="1:20" x14ac:dyDescent="0.3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200</v>
      </c>
      <c r="H307" t="s">
        <v>21</v>
      </c>
      <c r="I307" t="s">
        <v>22</v>
      </c>
      <c r="J307">
        <v>1331013600</v>
      </c>
      <c r="K307">
        <v>1333342800</v>
      </c>
      <c r="L307" t="b">
        <v>0</v>
      </c>
      <c r="M307" t="b">
        <v>0</v>
      </c>
      <c r="N307" t="s">
        <v>60</v>
      </c>
      <c r="O307" s="4">
        <f>E307/D307</f>
        <v>0.66769503546099296</v>
      </c>
      <c r="P307" s="5">
        <f>IFERROR(E307/G307,"No Backers")</f>
        <v>94.144999999999996</v>
      </c>
      <c r="Q307" s="7" t="str">
        <f>LEFT(N307,FIND("/",N307)-1)</f>
        <v>music</v>
      </c>
      <c r="R307" s="7" t="str">
        <f>RIGHT(N307,LEN(N307)-FIND("/",N307))</f>
        <v>indie rock</v>
      </c>
      <c r="S307" s="11">
        <f t="shared" si="8"/>
        <v>40974.25</v>
      </c>
      <c r="T307" s="11">
        <f t="shared" si="9"/>
        <v>41001.208333333336</v>
      </c>
    </row>
    <row r="308" spans="1:20" x14ac:dyDescent="0.3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135</v>
      </c>
      <c r="H308" t="s">
        <v>21</v>
      </c>
      <c r="I308" t="s">
        <v>22</v>
      </c>
      <c r="J308">
        <v>1536382800</v>
      </c>
      <c r="K308">
        <v>1537074000</v>
      </c>
      <c r="L308" t="b">
        <v>0</v>
      </c>
      <c r="M308" t="b">
        <v>0</v>
      </c>
      <c r="N308" t="s">
        <v>33</v>
      </c>
      <c r="O308" s="4">
        <f>E308/D308</f>
        <v>0.66912087912087914</v>
      </c>
      <c r="P308" s="5">
        <f>IFERROR(E308/G308,"No Backers")</f>
        <v>45.103703703703701</v>
      </c>
      <c r="Q308" s="7" t="str">
        <f>LEFT(N308,FIND("/",N308)-1)</f>
        <v>theater</v>
      </c>
      <c r="R308" s="7" t="str">
        <f>RIGHT(N308,LEN(N308)-FIND("/",N308))</f>
        <v>plays</v>
      </c>
      <c r="S308" s="11">
        <f t="shared" si="8"/>
        <v>43351.208333333328</v>
      </c>
      <c r="T308" s="11">
        <f t="shared" si="9"/>
        <v>43359.208333333328</v>
      </c>
    </row>
    <row r="309" spans="1:20" x14ac:dyDescent="0.3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4405</v>
      </c>
      <c r="H309" t="s">
        <v>21</v>
      </c>
      <c r="I309" t="s">
        <v>22</v>
      </c>
      <c r="J309">
        <v>1386309600</v>
      </c>
      <c r="K309">
        <v>1388556000</v>
      </c>
      <c r="L309" t="b">
        <v>0</v>
      </c>
      <c r="M309" t="b">
        <v>1</v>
      </c>
      <c r="N309" t="s">
        <v>23</v>
      </c>
      <c r="O309" s="4">
        <f>E309/D309</f>
        <v>0.67129542790152408</v>
      </c>
      <c r="P309" s="5">
        <f>IFERROR(E309/G309,"No Backers")</f>
        <v>25.998410896708286</v>
      </c>
      <c r="Q309" s="7" t="str">
        <f>LEFT(N309,FIND("/",N309)-1)</f>
        <v>music</v>
      </c>
      <c r="R309" s="7" t="str">
        <f>RIGHT(N309,LEN(N309)-FIND("/",N309))</f>
        <v>rock</v>
      </c>
      <c r="S309" s="11">
        <f t="shared" si="8"/>
        <v>41614.25</v>
      </c>
      <c r="T309" s="11">
        <f t="shared" si="9"/>
        <v>41640.25</v>
      </c>
    </row>
    <row r="310" spans="1:20" x14ac:dyDescent="0.3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226</v>
      </c>
      <c r="H310" t="s">
        <v>36</v>
      </c>
      <c r="I310" t="s">
        <v>37</v>
      </c>
      <c r="J310">
        <v>1488520800</v>
      </c>
      <c r="K310">
        <v>1490850000</v>
      </c>
      <c r="L310" t="b">
        <v>0</v>
      </c>
      <c r="M310" t="b">
        <v>0</v>
      </c>
      <c r="N310" t="s">
        <v>474</v>
      </c>
      <c r="O310" s="4">
        <f>E310/D310</f>
        <v>0.67425531914893622</v>
      </c>
      <c r="P310" s="5">
        <f>IFERROR(E310/G310,"No Backers")</f>
        <v>28.044247787610619</v>
      </c>
      <c r="Q310" s="7" t="str">
        <f>LEFT(N310,FIND("/",N310)-1)</f>
        <v>film &amp; video</v>
      </c>
      <c r="R310" s="7" t="str">
        <f>RIGHT(N310,LEN(N310)-FIND("/",N310))</f>
        <v>science fiction</v>
      </c>
      <c r="S310" s="11">
        <f t="shared" si="8"/>
        <v>42797.25</v>
      </c>
      <c r="T310" s="11">
        <f t="shared" si="9"/>
        <v>42824.208333333328</v>
      </c>
    </row>
    <row r="311" spans="1:20" x14ac:dyDescent="0.3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926</v>
      </c>
      <c r="H311" t="s">
        <v>15</v>
      </c>
      <c r="I311" t="s">
        <v>16</v>
      </c>
      <c r="J311">
        <v>1440306000</v>
      </c>
      <c r="K311">
        <v>1442379600</v>
      </c>
      <c r="L311" t="b">
        <v>0</v>
      </c>
      <c r="M311" t="b">
        <v>0</v>
      </c>
      <c r="N311" t="s">
        <v>33</v>
      </c>
      <c r="O311" s="4">
        <f>E311/D311</f>
        <v>0.67500714285714281</v>
      </c>
      <c r="P311" s="5">
        <f>IFERROR(E311/G311,"No Backers")</f>
        <v>102.05291576673866</v>
      </c>
      <c r="Q311" s="7" t="str">
        <f>LEFT(N311,FIND("/",N311)-1)</f>
        <v>theater</v>
      </c>
      <c r="R311" s="7" t="str">
        <f>RIGHT(N311,LEN(N311)-FIND("/",N311))</f>
        <v>plays</v>
      </c>
      <c r="S311" s="11">
        <f t="shared" si="8"/>
        <v>42239.208333333328</v>
      </c>
      <c r="T311" s="11">
        <f t="shared" si="9"/>
        <v>42263.208333333328</v>
      </c>
    </row>
    <row r="312" spans="1:20" ht="31.2" x14ac:dyDescent="0.3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84</v>
      </c>
      <c r="H312" t="s">
        <v>21</v>
      </c>
      <c r="I312" t="s">
        <v>22</v>
      </c>
      <c r="J312">
        <v>1569733200</v>
      </c>
      <c r="K312">
        <v>1572670800</v>
      </c>
      <c r="L312" t="b">
        <v>0</v>
      </c>
      <c r="M312" t="b">
        <v>0</v>
      </c>
      <c r="N312" t="s">
        <v>33</v>
      </c>
      <c r="O312" s="4">
        <f>E312/D312</f>
        <v>0.67740740740740746</v>
      </c>
      <c r="P312" s="5">
        <f>IFERROR(E312/G312,"No Backers")</f>
        <v>65.321428571428569</v>
      </c>
      <c r="Q312" s="7" t="str">
        <f>LEFT(N312,FIND("/",N312)-1)</f>
        <v>theater</v>
      </c>
      <c r="R312" s="7" t="str">
        <f>RIGHT(N312,LEN(N312)-FIND("/",N312))</f>
        <v>plays</v>
      </c>
      <c r="S312" s="11">
        <f t="shared" si="8"/>
        <v>43737.208333333328</v>
      </c>
      <c r="T312" s="11">
        <f t="shared" si="9"/>
        <v>43771.208333333328</v>
      </c>
    </row>
    <row r="313" spans="1:20" x14ac:dyDescent="0.3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2176</v>
      </c>
      <c r="H313" t="s">
        <v>21</v>
      </c>
      <c r="I313" t="s">
        <v>22</v>
      </c>
      <c r="J313">
        <v>1423375200</v>
      </c>
      <c r="K313">
        <v>1427778000</v>
      </c>
      <c r="L313" t="b">
        <v>0</v>
      </c>
      <c r="M313" t="b">
        <v>0</v>
      </c>
      <c r="N313" t="s">
        <v>33</v>
      </c>
      <c r="O313" s="4">
        <f>E313/D313</f>
        <v>0.67869978858350954</v>
      </c>
      <c r="P313" s="5">
        <f>IFERROR(E313/G313,"No Backers")</f>
        <v>59.011948529411768</v>
      </c>
      <c r="Q313" s="7" t="str">
        <f>LEFT(N313,FIND("/",N313)-1)</f>
        <v>theater</v>
      </c>
      <c r="R313" s="7" t="str">
        <f>RIGHT(N313,LEN(N313)-FIND("/",N313))</f>
        <v>plays</v>
      </c>
      <c r="S313" s="11">
        <f t="shared" si="8"/>
        <v>42043.25</v>
      </c>
      <c r="T313" s="11">
        <f t="shared" si="9"/>
        <v>42094.208333333328</v>
      </c>
    </row>
    <row r="314" spans="1:20" ht="31.2" x14ac:dyDescent="0.3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1274</v>
      </c>
      <c r="H314" t="s">
        <v>21</v>
      </c>
      <c r="I314" t="s">
        <v>22</v>
      </c>
      <c r="J314">
        <v>1517810400</v>
      </c>
      <c r="K314">
        <v>1520402400</v>
      </c>
      <c r="L314" t="b">
        <v>0</v>
      </c>
      <c r="M314" t="b">
        <v>0</v>
      </c>
      <c r="N314" t="s">
        <v>50</v>
      </c>
      <c r="O314" s="4">
        <f>E314/D314</f>
        <v>0.6842686567164179</v>
      </c>
      <c r="P314" s="5">
        <f>IFERROR(E314/G314,"No Backers")</f>
        <v>89.964678178963894</v>
      </c>
      <c r="Q314" s="7" t="str">
        <f>LEFT(N314,FIND("/",N314)-1)</f>
        <v>music</v>
      </c>
      <c r="R314" s="7" t="str">
        <f>RIGHT(N314,LEN(N314)-FIND("/",N314))</f>
        <v>electric music</v>
      </c>
      <c r="S314" s="11">
        <f t="shared" si="8"/>
        <v>43136.25</v>
      </c>
      <c r="T314" s="11">
        <f t="shared" si="9"/>
        <v>43166.25</v>
      </c>
    </row>
    <row r="315" spans="1:20" x14ac:dyDescent="0.3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24</v>
      </c>
      <c r="H315" t="s">
        <v>21</v>
      </c>
      <c r="I315" t="s">
        <v>22</v>
      </c>
      <c r="J315">
        <v>1370322000</v>
      </c>
      <c r="K315">
        <v>1370408400</v>
      </c>
      <c r="L315" t="b">
        <v>0</v>
      </c>
      <c r="M315" t="b">
        <v>1</v>
      </c>
      <c r="N315" t="s">
        <v>33</v>
      </c>
      <c r="O315" s="4">
        <f>E315/D315</f>
        <v>0.68594594594594593</v>
      </c>
      <c r="P315" s="5">
        <f>IFERROR(E315/G315,"No Backers")</f>
        <v>105.75</v>
      </c>
      <c r="Q315" s="7" t="str">
        <f>LEFT(N315,FIND("/",N315)-1)</f>
        <v>theater</v>
      </c>
      <c r="R315" s="7" t="str">
        <f>RIGHT(N315,LEN(N315)-FIND("/",N315))</f>
        <v>plays</v>
      </c>
      <c r="S315" s="11">
        <f t="shared" si="8"/>
        <v>41429.208333333336</v>
      </c>
      <c r="T315" s="11">
        <f t="shared" si="9"/>
        <v>41430.208333333336</v>
      </c>
    </row>
    <row r="316" spans="1:20" ht="31.2" x14ac:dyDescent="0.3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70</v>
      </c>
      <c r="H316" t="s">
        <v>21</v>
      </c>
      <c r="I316" t="s">
        <v>22</v>
      </c>
      <c r="J316">
        <v>1535432400</v>
      </c>
      <c r="K316">
        <v>1537592400</v>
      </c>
      <c r="L316" t="b">
        <v>0</v>
      </c>
      <c r="M316" t="b">
        <v>0</v>
      </c>
      <c r="N316" t="s">
        <v>33</v>
      </c>
      <c r="O316" s="4">
        <f>E316/D316</f>
        <v>0.69</v>
      </c>
      <c r="P316" s="5">
        <f>IFERROR(E316/G316,"No Backers")</f>
        <v>69.98571428571428</v>
      </c>
      <c r="Q316" s="7" t="str">
        <f>LEFT(N316,FIND("/",N316)-1)</f>
        <v>theater</v>
      </c>
      <c r="R316" s="7" t="str">
        <f>RIGHT(N316,LEN(N316)-FIND("/",N316))</f>
        <v>plays</v>
      </c>
      <c r="S316" s="11">
        <f t="shared" si="8"/>
        <v>43340.208333333328</v>
      </c>
      <c r="T316" s="11">
        <f t="shared" si="9"/>
        <v>43365.208333333328</v>
      </c>
    </row>
    <row r="317" spans="1:20" ht="31.2" x14ac:dyDescent="0.3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86</v>
      </c>
      <c r="H317" t="s">
        <v>15</v>
      </c>
      <c r="I317" t="s">
        <v>16</v>
      </c>
      <c r="J317">
        <v>1284008400</v>
      </c>
      <c r="K317">
        <v>1285131600</v>
      </c>
      <c r="L317" t="b">
        <v>0</v>
      </c>
      <c r="M317" t="b">
        <v>0</v>
      </c>
      <c r="N317" t="s">
        <v>23</v>
      </c>
      <c r="O317" s="4">
        <f>E317/D317</f>
        <v>0.69117647058823528</v>
      </c>
      <c r="P317" s="5">
        <f>IFERROR(E317/G317,"No Backers")</f>
        <v>40.988372093023258</v>
      </c>
      <c r="Q317" s="7" t="str">
        <f>LEFT(N317,FIND("/",N317)-1)</f>
        <v>music</v>
      </c>
      <c r="R317" s="7" t="str">
        <f>RIGHT(N317,LEN(N317)-FIND("/",N317))</f>
        <v>rock</v>
      </c>
      <c r="S317" s="11">
        <f t="shared" si="8"/>
        <v>40430.208333333336</v>
      </c>
      <c r="T317" s="11">
        <f t="shared" si="9"/>
        <v>40443.208333333336</v>
      </c>
    </row>
    <row r="318" spans="1:20" x14ac:dyDescent="0.3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67</v>
      </c>
      <c r="H318" t="s">
        <v>21</v>
      </c>
      <c r="I318" t="s">
        <v>22</v>
      </c>
      <c r="J318">
        <v>1294898400</v>
      </c>
      <c r="K318">
        <v>1294984800</v>
      </c>
      <c r="L318" t="b">
        <v>0</v>
      </c>
      <c r="M318" t="b">
        <v>0</v>
      </c>
      <c r="N318" t="s">
        <v>23</v>
      </c>
      <c r="O318" s="4">
        <f>E318/D318</f>
        <v>0.6917721518987342</v>
      </c>
      <c r="P318" s="5">
        <f>IFERROR(E318/G318,"No Backers")</f>
        <v>81.567164179104481</v>
      </c>
      <c r="Q318" s="7" t="str">
        <f>LEFT(N318,FIND("/",N318)-1)</f>
        <v>music</v>
      </c>
      <c r="R318" s="7" t="str">
        <f>RIGHT(N318,LEN(N318)-FIND("/",N318))</f>
        <v>rock</v>
      </c>
      <c r="S318" s="11">
        <f t="shared" si="8"/>
        <v>40556.25</v>
      </c>
      <c r="T318" s="11">
        <f t="shared" si="9"/>
        <v>40557.25</v>
      </c>
    </row>
    <row r="319" spans="1:20" x14ac:dyDescent="0.3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53</v>
      </c>
      <c r="H319" t="s">
        <v>21</v>
      </c>
      <c r="I319" t="s">
        <v>22</v>
      </c>
      <c r="J319">
        <v>1547964000</v>
      </c>
      <c r="K319">
        <v>1548309600</v>
      </c>
      <c r="L319" t="b">
        <v>0</v>
      </c>
      <c r="M319" t="b">
        <v>0</v>
      </c>
      <c r="N319" t="s">
        <v>33</v>
      </c>
      <c r="O319" s="4">
        <f>E319/D319</f>
        <v>0.69276315789473686</v>
      </c>
      <c r="P319" s="5">
        <f>IFERROR(E319/G319,"No Backers")</f>
        <v>99.339622641509436</v>
      </c>
      <c r="Q319" s="7" t="str">
        <f>LEFT(N319,FIND("/",N319)-1)</f>
        <v>theater</v>
      </c>
      <c r="R319" s="7" t="str">
        <f>RIGHT(N319,LEN(N319)-FIND("/",N319))</f>
        <v>plays</v>
      </c>
      <c r="S319" s="11">
        <f t="shared" si="8"/>
        <v>43485.25</v>
      </c>
      <c r="T319" s="11">
        <f t="shared" si="9"/>
        <v>43489.25</v>
      </c>
    </row>
    <row r="320" spans="1:20" ht="31.2" x14ac:dyDescent="0.3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35</v>
      </c>
      <c r="H320" t="s">
        <v>21</v>
      </c>
      <c r="I320" t="s">
        <v>22</v>
      </c>
      <c r="J320">
        <v>1524286800</v>
      </c>
      <c r="K320">
        <v>1524891600</v>
      </c>
      <c r="L320" t="b">
        <v>1</v>
      </c>
      <c r="M320" t="b">
        <v>0</v>
      </c>
      <c r="N320" t="s">
        <v>17</v>
      </c>
      <c r="O320" s="4">
        <f>E320/D320</f>
        <v>0.69450000000000001</v>
      </c>
      <c r="P320" s="5">
        <f>IFERROR(E320/G320,"No Backers")</f>
        <v>79.371428571428567</v>
      </c>
      <c r="Q320" s="7" t="str">
        <f>LEFT(N320,FIND("/",N320)-1)</f>
        <v>food</v>
      </c>
      <c r="R320" s="7" t="str">
        <f>RIGHT(N320,LEN(N320)-FIND("/",N320))</f>
        <v>food trucks</v>
      </c>
      <c r="S320" s="11">
        <f t="shared" si="8"/>
        <v>43211.208333333328</v>
      </c>
      <c r="T320" s="11">
        <f t="shared" si="9"/>
        <v>43218.208333333328</v>
      </c>
    </row>
    <row r="321" spans="1:20" x14ac:dyDescent="0.3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838</v>
      </c>
      <c r="H321" t="s">
        <v>21</v>
      </c>
      <c r="I321" t="s">
        <v>22</v>
      </c>
      <c r="J321">
        <v>1529125200</v>
      </c>
      <c r="K321">
        <v>1529557200</v>
      </c>
      <c r="L321" t="b">
        <v>0</v>
      </c>
      <c r="M321" t="b">
        <v>0</v>
      </c>
      <c r="N321" t="s">
        <v>33</v>
      </c>
      <c r="O321" s="4">
        <f>E321/D321</f>
        <v>0.6959861591695502</v>
      </c>
      <c r="P321" s="5">
        <f>IFERROR(E321/G321,"No Backers")</f>
        <v>48.004773269689736</v>
      </c>
      <c r="Q321" s="7" t="str">
        <f>LEFT(N321,FIND("/",N321)-1)</f>
        <v>theater</v>
      </c>
      <c r="R321" s="7" t="str">
        <f>RIGHT(N321,LEN(N321)-FIND("/",N321))</f>
        <v>plays</v>
      </c>
      <c r="S321" s="11">
        <f t="shared" si="8"/>
        <v>43267.208333333328</v>
      </c>
      <c r="T321" s="11">
        <f t="shared" si="9"/>
        <v>43272.208333333328</v>
      </c>
    </row>
    <row r="322" spans="1:20" x14ac:dyDescent="0.3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2266</v>
      </c>
      <c r="H322" t="s">
        <v>21</v>
      </c>
      <c r="I322" t="s">
        <v>22</v>
      </c>
      <c r="J322">
        <v>1470718800</v>
      </c>
      <c r="K322">
        <v>1471928400</v>
      </c>
      <c r="L322" t="b">
        <v>0</v>
      </c>
      <c r="M322" t="b">
        <v>0</v>
      </c>
      <c r="N322" t="s">
        <v>42</v>
      </c>
      <c r="O322" s="4">
        <f>E322/D322</f>
        <v>0.70094158075601376</v>
      </c>
      <c r="P322" s="5">
        <f>IFERROR(E322/G322,"No Backers")</f>
        <v>45.007502206531335</v>
      </c>
      <c r="Q322" s="7" t="str">
        <f>LEFT(N322,FIND("/",N322)-1)</f>
        <v>film &amp; video</v>
      </c>
      <c r="R322" s="7" t="str">
        <f>RIGHT(N322,LEN(N322)-FIND("/",N322))</f>
        <v>documentary</v>
      </c>
      <c r="S322" s="11">
        <f t="shared" si="8"/>
        <v>42591.208333333328</v>
      </c>
      <c r="T322" s="11">
        <f t="shared" si="9"/>
        <v>42605.208333333328</v>
      </c>
    </row>
    <row r="323" spans="1:20" x14ac:dyDescent="0.3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1796</v>
      </c>
      <c r="H323" t="s">
        <v>21</v>
      </c>
      <c r="I323" t="s">
        <v>22</v>
      </c>
      <c r="J323">
        <v>1363064400</v>
      </c>
      <c r="K323">
        <v>1363237200</v>
      </c>
      <c r="L323" t="b">
        <v>0</v>
      </c>
      <c r="M323" t="b">
        <v>0</v>
      </c>
      <c r="N323" t="s">
        <v>42</v>
      </c>
      <c r="O323" s="4">
        <f>E323/D323</f>
        <v>0.70145182291666663</v>
      </c>
      <c r="P323" s="5">
        <f>IFERROR(E323/G323,"No Backers")</f>
        <v>59.990534521158132</v>
      </c>
      <c r="Q323" s="7" t="str">
        <f>LEFT(N323,FIND("/",N323)-1)</f>
        <v>film &amp; video</v>
      </c>
      <c r="R323" s="7" t="str">
        <f>RIGHT(N323,LEN(N323)-FIND("/",N323))</f>
        <v>documentary</v>
      </c>
      <c r="S323" s="11">
        <f t="shared" ref="S323:S386" si="10">(((J323/60)/60)/24)+DATE(1970,1,1)</f>
        <v>41345.208333333336</v>
      </c>
      <c r="T323" s="11">
        <f t="shared" ref="T323:T386" si="11">(((K323/60)/60)/24)+DATE(1970,1,1)</f>
        <v>41347.208333333336</v>
      </c>
    </row>
    <row r="324" spans="1:20" x14ac:dyDescent="0.3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1258</v>
      </c>
      <c r="H324" t="s">
        <v>21</v>
      </c>
      <c r="I324" t="s">
        <v>22</v>
      </c>
      <c r="J324">
        <v>1336194000</v>
      </c>
      <c r="K324">
        <v>1337058000</v>
      </c>
      <c r="L324" t="b">
        <v>0</v>
      </c>
      <c r="M324" t="b">
        <v>0</v>
      </c>
      <c r="N324" t="s">
        <v>33</v>
      </c>
      <c r="O324" s="4">
        <f>E324/D324</f>
        <v>0.70925816023738875</v>
      </c>
      <c r="P324" s="5">
        <f>IFERROR(E324/G324,"No Backers")</f>
        <v>95</v>
      </c>
      <c r="Q324" s="7" t="str">
        <f>LEFT(N324,FIND("/",N324)-1)</f>
        <v>theater</v>
      </c>
      <c r="R324" s="7" t="str">
        <f>RIGHT(N324,LEN(N324)-FIND("/",N324))</f>
        <v>plays</v>
      </c>
      <c r="S324" s="11">
        <f t="shared" si="10"/>
        <v>41034.208333333336</v>
      </c>
      <c r="T324" s="11">
        <f t="shared" si="11"/>
        <v>41044.208333333336</v>
      </c>
    </row>
    <row r="325" spans="1:20" x14ac:dyDescent="0.3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117</v>
      </c>
      <c r="H325" t="s">
        <v>21</v>
      </c>
      <c r="I325" t="s">
        <v>22</v>
      </c>
      <c r="J325">
        <v>1362636000</v>
      </c>
      <c r="K325">
        <v>1363064400</v>
      </c>
      <c r="L325" t="b">
        <v>0</v>
      </c>
      <c r="M325" t="b">
        <v>1</v>
      </c>
      <c r="N325" t="s">
        <v>33</v>
      </c>
      <c r="O325" s="4">
        <f>E325/D325</f>
        <v>0.71272727272727276</v>
      </c>
      <c r="P325" s="5">
        <f>IFERROR(E325/G325,"No Backers")</f>
        <v>46.905982905982903</v>
      </c>
      <c r="Q325" s="7" t="str">
        <f>LEFT(N325,FIND("/",N325)-1)</f>
        <v>theater</v>
      </c>
      <c r="R325" s="7" t="str">
        <f>RIGHT(N325,LEN(N325)-FIND("/",N325))</f>
        <v>plays</v>
      </c>
      <c r="S325" s="11">
        <f t="shared" si="10"/>
        <v>41340.25</v>
      </c>
      <c r="T325" s="11">
        <f t="shared" si="11"/>
        <v>41345.208333333336</v>
      </c>
    </row>
    <row r="326" spans="1:20" x14ac:dyDescent="0.3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3483</v>
      </c>
      <c r="H326" t="s">
        <v>21</v>
      </c>
      <c r="I326" t="s">
        <v>22</v>
      </c>
      <c r="J326">
        <v>1487224800</v>
      </c>
      <c r="K326">
        <v>1488348000</v>
      </c>
      <c r="L326" t="b">
        <v>0</v>
      </c>
      <c r="M326" t="b">
        <v>0</v>
      </c>
      <c r="N326" t="s">
        <v>17</v>
      </c>
      <c r="O326" s="4">
        <f>E326/D326</f>
        <v>0.71770351758793971</v>
      </c>
      <c r="P326" s="5">
        <f>IFERROR(E326/G326,"No Backers")</f>
        <v>41.005742176284812</v>
      </c>
      <c r="Q326" s="7" t="str">
        <f>LEFT(N326,FIND("/",N326)-1)</f>
        <v>food</v>
      </c>
      <c r="R326" s="7" t="str">
        <f>RIGHT(N326,LEN(N326)-FIND("/",N326))</f>
        <v>food trucks</v>
      </c>
      <c r="S326" s="11">
        <f t="shared" si="10"/>
        <v>42782.25</v>
      </c>
      <c r="T326" s="11">
        <f t="shared" si="11"/>
        <v>42795.25</v>
      </c>
    </row>
    <row r="327" spans="1:20" x14ac:dyDescent="0.3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19</v>
      </c>
      <c r="H327" t="s">
        <v>21</v>
      </c>
      <c r="I327" t="s">
        <v>22</v>
      </c>
      <c r="J327">
        <v>1526187600</v>
      </c>
      <c r="K327">
        <v>1527138000</v>
      </c>
      <c r="L327" t="b">
        <v>0</v>
      </c>
      <c r="M327" t="b">
        <v>0</v>
      </c>
      <c r="N327" t="s">
        <v>269</v>
      </c>
      <c r="O327" s="4">
        <f>E327/D327</f>
        <v>0.71799999999999997</v>
      </c>
      <c r="P327" s="5">
        <f>IFERROR(E327/G327,"No Backers")</f>
        <v>37.789473684210527</v>
      </c>
      <c r="Q327" s="7" t="str">
        <f>LEFT(N327,FIND("/",N327)-1)</f>
        <v>film &amp; video</v>
      </c>
      <c r="R327" s="7" t="str">
        <f>RIGHT(N327,LEN(N327)-FIND("/",N327))</f>
        <v>television</v>
      </c>
      <c r="S327" s="11">
        <f t="shared" si="10"/>
        <v>43233.208333333328</v>
      </c>
      <c r="T327" s="11">
        <f t="shared" si="11"/>
        <v>43244.208333333328</v>
      </c>
    </row>
    <row r="328" spans="1:20" x14ac:dyDescent="0.3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112</v>
      </c>
      <c r="H328" t="s">
        <v>21</v>
      </c>
      <c r="I328" t="s">
        <v>22</v>
      </c>
      <c r="J328">
        <v>1403931600</v>
      </c>
      <c r="K328">
        <v>1404104400</v>
      </c>
      <c r="L328" t="b">
        <v>0</v>
      </c>
      <c r="M328" t="b">
        <v>1</v>
      </c>
      <c r="N328" t="s">
        <v>33</v>
      </c>
      <c r="O328" s="4">
        <f>E328/D328</f>
        <v>0.72518987341772156</v>
      </c>
      <c r="P328" s="5">
        <f>IFERROR(E328/G328,"No Backers")</f>
        <v>51.151785714285715</v>
      </c>
      <c r="Q328" s="7" t="str">
        <f>LEFT(N328,FIND("/",N328)-1)</f>
        <v>theater</v>
      </c>
      <c r="R328" s="7" t="str">
        <f>RIGHT(N328,LEN(N328)-FIND("/",N328))</f>
        <v>plays</v>
      </c>
      <c r="S328" s="11">
        <f t="shared" si="10"/>
        <v>41818.208333333336</v>
      </c>
      <c r="T328" s="11">
        <f t="shared" si="11"/>
        <v>41820.208333333336</v>
      </c>
    </row>
    <row r="329" spans="1:20" x14ac:dyDescent="0.3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77</v>
      </c>
      <c r="H329" t="s">
        <v>21</v>
      </c>
      <c r="I329" t="s">
        <v>22</v>
      </c>
      <c r="J329">
        <v>1561957200</v>
      </c>
      <c r="K329">
        <v>1562475600</v>
      </c>
      <c r="L329" t="b">
        <v>0</v>
      </c>
      <c r="M329" t="b">
        <v>1</v>
      </c>
      <c r="N329" t="s">
        <v>17</v>
      </c>
      <c r="O329" s="4">
        <f>E329/D329</f>
        <v>0.72653061224489801</v>
      </c>
      <c r="P329" s="5">
        <f>IFERROR(E329/G329,"No Backers")</f>
        <v>92.467532467532465</v>
      </c>
      <c r="Q329" s="7" t="str">
        <f>LEFT(N329,FIND("/",N329)-1)</f>
        <v>food</v>
      </c>
      <c r="R329" s="7" t="str">
        <f>RIGHT(N329,LEN(N329)-FIND("/",N329))</f>
        <v>food trucks</v>
      </c>
      <c r="S329" s="11">
        <f t="shared" si="10"/>
        <v>43647.208333333328</v>
      </c>
      <c r="T329" s="11">
        <f t="shared" si="11"/>
        <v>43653.208333333328</v>
      </c>
    </row>
    <row r="330" spans="1:20" x14ac:dyDescent="0.3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156</v>
      </c>
      <c r="H330" t="s">
        <v>15</v>
      </c>
      <c r="I330" t="s">
        <v>16</v>
      </c>
      <c r="J330">
        <v>1547877600</v>
      </c>
      <c r="K330">
        <v>1552366800</v>
      </c>
      <c r="L330" t="b">
        <v>0</v>
      </c>
      <c r="M330" t="b">
        <v>1</v>
      </c>
      <c r="N330" t="s">
        <v>17</v>
      </c>
      <c r="O330" s="4">
        <f>E330/D330</f>
        <v>0.72893617021276591</v>
      </c>
      <c r="P330" s="5">
        <f>IFERROR(E330/G330,"No Backers")</f>
        <v>43.92307692307692</v>
      </c>
      <c r="Q330" s="7" t="str">
        <f>LEFT(N330,FIND("/",N330)-1)</f>
        <v>food</v>
      </c>
      <c r="R330" s="7" t="str">
        <f>RIGHT(N330,LEN(N330)-FIND("/",N330))</f>
        <v>food trucks</v>
      </c>
      <c r="S330" s="11">
        <f t="shared" si="10"/>
        <v>43484.25</v>
      </c>
      <c r="T330" s="11">
        <f t="shared" si="11"/>
        <v>43536.208333333328</v>
      </c>
    </row>
    <row r="331" spans="1:20" ht="31.2" x14ac:dyDescent="0.3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112</v>
      </c>
      <c r="H331" t="s">
        <v>21</v>
      </c>
      <c r="I331" t="s">
        <v>22</v>
      </c>
      <c r="J331">
        <v>1357106400</v>
      </c>
      <c r="K331">
        <v>1359698400</v>
      </c>
      <c r="L331" t="b">
        <v>0</v>
      </c>
      <c r="M331" t="b">
        <v>0</v>
      </c>
      <c r="N331" t="s">
        <v>33</v>
      </c>
      <c r="O331" s="4">
        <f>E331/D331</f>
        <v>0.72939393939393937</v>
      </c>
      <c r="P331" s="5">
        <f>IFERROR(E331/G331,"No Backers")</f>
        <v>42.982142857142854</v>
      </c>
      <c r="Q331" s="7" t="str">
        <f>LEFT(N331,FIND("/",N331)-1)</f>
        <v>theater</v>
      </c>
      <c r="R331" s="7" t="str">
        <f>RIGHT(N331,LEN(N331)-FIND("/",N331))</f>
        <v>plays</v>
      </c>
      <c r="S331" s="11">
        <f t="shared" si="10"/>
        <v>41276.25</v>
      </c>
      <c r="T331" s="11">
        <f t="shared" si="11"/>
        <v>41306.25</v>
      </c>
    </row>
    <row r="332" spans="1:20" x14ac:dyDescent="0.3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379</v>
      </c>
      <c r="H332" t="s">
        <v>26</v>
      </c>
      <c r="I332" t="s">
        <v>27</v>
      </c>
      <c r="J332">
        <v>1570251600</v>
      </c>
      <c r="K332">
        <v>1572325200</v>
      </c>
      <c r="L332" t="b">
        <v>0</v>
      </c>
      <c r="M332" t="b">
        <v>0</v>
      </c>
      <c r="N332" t="s">
        <v>23</v>
      </c>
      <c r="O332" s="4">
        <f>E332/D332</f>
        <v>0.73939560439560437</v>
      </c>
      <c r="P332" s="5">
        <f>IFERROR(E332/G332,"No Backers")</f>
        <v>71.013192612137203</v>
      </c>
      <c r="Q332" s="7" t="str">
        <f>LEFT(N332,FIND("/",N332)-1)</f>
        <v>music</v>
      </c>
      <c r="R332" s="7" t="str">
        <f>RIGHT(N332,LEN(N332)-FIND("/",N332))</f>
        <v>rock</v>
      </c>
      <c r="S332" s="11">
        <f t="shared" si="10"/>
        <v>43743.208333333328</v>
      </c>
      <c r="T332" s="11">
        <f t="shared" si="11"/>
        <v>43767.208333333328</v>
      </c>
    </row>
    <row r="333" spans="1:20" x14ac:dyDescent="0.3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67</v>
      </c>
      <c r="H333" t="s">
        <v>21</v>
      </c>
      <c r="I333" t="s">
        <v>22</v>
      </c>
      <c r="J333">
        <v>1517983200</v>
      </c>
      <c r="K333">
        <v>1520748000</v>
      </c>
      <c r="L333" t="b">
        <v>0</v>
      </c>
      <c r="M333" t="b">
        <v>0</v>
      </c>
      <c r="N333" t="s">
        <v>17</v>
      </c>
      <c r="O333" s="4">
        <f>E333/D333</f>
        <v>0.73957142857142855</v>
      </c>
      <c r="P333" s="5">
        <f>IFERROR(E333/G333,"No Backers")</f>
        <v>77.268656716417908</v>
      </c>
      <c r="Q333" s="7" t="str">
        <f>LEFT(N333,FIND("/",N333)-1)</f>
        <v>food</v>
      </c>
      <c r="R333" s="7" t="str">
        <f>RIGHT(N333,LEN(N333)-FIND("/",N333))</f>
        <v>food trucks</v>
      </c>
      <c r="S333" s="11">
        <f t="shared" si="10"/>
        <v>43138.25</v>
      </c>
      <c r="T333" s="11">
        <f t="shared" si="11"/>
        <v>43170.25</v>
      </c>
    </row>
    <row r="334" spans="1:20" x14ac:dyDescent="0.3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803</v>
      </c>
      <c r="H334" t="s">
        <v>21</v>
      </c>
      <c r="I334" t="s">
        <v>22</v>
      </c>
      <c r="J334">
        <v>1303102800</v>
      </c>
      <c r="K334">
        <v>1303189200</v>
      </c>
      <c r="L334" t="b">
        <v>0</v>
      </c>
      <c r="M334" t="b">
        <v>0</v>
      </c>
      <c r="N334" t="s">
        <v>33</v>
      </c>
      <c r="O334" s="4">
        <f>E334/D334</f>
        <v>0.74077834179357027</v>
      </c>
      <c r="P334" s="5">
        <f>IFERROR(E334/G334,"No Backers")</f>
        <v>109.04109589041096</v>
      </c>
      <c r="Q334" s="7" t="str">
        <f>LEFT(N334,FIND("/",N334)-1)</f>
        <v>theater</v>
      </c>
      <c r="R334" s="7" t="str">
        <f>RIGHT(N334,LEN(N334)-FIND("/",N334))</f>
        <v>plays</v>
      </c>
      <c r="S334" s="11">
        <f t="shared" si="10"/>
        <v>40651.208333333336</v>
      </c>
      <c r="T334" s="11">
        <f t="shared" si="11"/>
        <v>40652.208333333336</v>
      </c>
    </row>
    <row r="335" spans="1:20" ht="31.2" x14ac:dyDescent="0.3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782</v>
      </c>
      <c r="H335" t="s">
        <v>21</v>
      </c>
      <c r="I335" t="s">
        <v>22</v>
      </c>
      <c r="J335">
        <v>1472878800</v>
      </c>
      <c r="K335">
        <v>1473656400</v>
      </c>
      <c r="L335" t="b">
        <v>0</v>
      </c>
      <c r="M335" t="b">
        <v>0</v>
      </c>
      <c r="N335" t="s">
        <v>33</v>
      </c>
      <c r="O335" s="4">
        <f>E335/D335</f>
        <v>0.74834782608695649</v>
      </c>
      <c r="P335" s="5">
        <f>IFERROR(E335/G335,"No Backers")</f>
        <v>110.05115089514067</v>
      </c>
      <c r="Q335" s="7" t="str">
        <f>LEFT(N335,FIND("/",N335)-1)</f>
        <v>theater</v>
      </c>
      <c r="R335" s="7" t="str">
        <f>RIGHT(N335,LEN(N335)-FIND("/",N335))</f>
        <v>plays</v>
      </c>
      <c r="S335" s="11">
        <f t="shared" si="10"/>
        <v>42616.208333333328</v>
      </c>
      <c r="T335" s="11">
        <f t="shared" si="11"/>
        <v>42625.208333333328</v>
      </c>
    </row>
    <row r="336" spans="1:20" x14ac:dyDescent="0.3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94</v>
      </c>
      <c r="H336" t="s">
        <v>21</v>
      </c>
      <c r="I336" t="s">
        <v>22</v>
      </c>
      <c r="J336">
        <v>1265349600</v>
      </c>
      <c r="K336">
        <v>1266300000</v>
      </c>
      <c r="L336" t="b">
        <v>0</v>
      </c>
      <c r="M336" t="b">
        <v>0</v>
      </c>
      <c r="N336" t="s">
        <v>60</v>
      </c>
      <c r="O336" s="4">
        <f>E336/D336</f>
        <v>0.75135802469135804</v>
      </c>
      <c r="P336" s="5">
        <f>IFERROR(E336/G336,"No Backers")</f>
        <v>64.744680851063833</v>
      </c>
      <c r="Q336" s="7" t="str">
        <f>LEFT(N336,FIND("/",N336)-1)</f>
        <v>music</v>
      </c>
      <c r="R336" s="7" t="str">
        <f>RIGHT(N336,LEN(N336)-FIND("/",N336))</f>
        <v>indie rock</v>
      </c>
      <c r="S336" s="11">
        <f t="shared" si="10"/>
        <v>40214.25</v>
      </c>
      <c r="T336" s="11">
        <f t="shared" si="11"/>
        <v>40225.25</v>
      </c>
    </row>
    <row r="337" spans="1:20" x14ac:dyDescent="0.3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75</v>
      </c>
      <c r="H337" t="s">
        <v>21</v>
      </c>
      <c r="I337" t="s">
        <v>22</v>
      </c>
      <c r="J337">
        <v>1316581200</v>
      </c>
      <c r="K337">
        <v>1318309200</v>
      </c>
      <c r="L337" t="b">
        <v>0</v>
      </c>
      <c r="M337" t="b">
        <v>1</v>
      </c>
      <c r="N337" t="s">
        <v>60</v>
      </c>
      <c r="O337" s="4">
        <f>E337/D337</f>
        <v>0.75292682926829269</v>
      </c>
      <c r="P337" s="5">
        <f>IFERROR(E337/G337,"No Backers")</f>
        <v>41.16</v>
      </c>
      <c r="Q337" s="7" t="str">
        <f>LEFT(N337,FIND("/",N337)-1)</f>
        <v>music</v>
      </c>
      <c r="R337" s="7" t="str">
        <f>RIGHT(N337,LEN(N337)-FIND("/",N337))</f>
        <v>indie rock</v>
      </c>
      <c r="S337" s="11">
        <f t="shared" si="10"/>
        <v>40807.208333333336</v>
      </c>
      <c r="T337" s="11">
        <f t="shared" si="11"/>
        <v>40827.208333333336</v>
      </c>
    </row>
    <row r="338" spans="1:20" ht="31.2" x14ac:dyDescent="0.3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1068</v>
      </c>
      <c r="H338" t="s">
        <v>21</v>
      </c>
      <c r="I338" t="s">
        <v>22</v>
      </c>
      <c r="J338">
        <v>1277528400</v>
      </c>
      <c r="K338">
        <v>1278565200</v>
      </c>
      <c r="L338" t="b">
        <v>0</v>
      </c>
      <c r="M338" t="b">
        <v>0</v>
      </c>
      <c r="N338" t="s">
        <v>33</v>
      </c>
      <c r="O338" s="4">
        <f>E338/D338</f>
        <v>0.76423616236162362</v>
      </c>
      <c r="P338" s="5">
        <f>IFERROR(E338/G338,"No Backers")</f>
        <v>96.960674157303373</v>
      </c>
      <c r="Q338" s="7" t="str">
        <f>LEFT(N338,FIND("/",N338)-1)</f>
        <v>theater</v>
      </c>
      <c r="R338" s="7" t="str">
        <f>RIGHT(N338,LEN(N338)-FIND("/",N338))</f>
        <v>plays</v>
      </c>
      <c r="S338" s="11">
        <f t="shared" si="10"/>
        <v>40355.208333333336</v>
      </c>
      <c r="T338" s="11">
        <f t="shared" si="11"/>
        <v>40367.208333333336</v>
      </c>
    </row>
    <row r="339" spans="1:20" x14ac:dyDescent="0.3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67</v>
      </c>
      <c r="H339" t="s">
        <v>21</v>
      </c>
      <c r="I339" t="s">
        <v>22</v>
      </c>
      <c r="J339">
        <v>1369112400</v>
      </c>
      <c r="K339">
        <v>1374123600</v>
      </c>
      <c r="L339" t="b">
        <v>0</v>
      </c>
      <c r="M339" t="b">
        <v>0</v>
      </c>
      <c r="N339" t="s">
        <v>33</v>
      </c>
      <c r="O339" s="4">
        <f>E339/D339</f>
        <v>0.76708333333333334</v>
      </c>
      <c r="P339" s="5">
        <f>IFERROR(E339/G339,"No Backers")</f>
        <v>82.432835820895519</v>
      </c>
      <c r="Q339" s="7" t="str">
        <f>LEFT(N339,FIND("/",N339)-1)</f>
        <v>theater</v>
      </c>
      <c r="R339" s="7" t="str">
        <f>RIGHT(N339,LEN(N339)-FIND("/",N339))</f>
        <v>plays</v>
      </c>
      <c r="S339" s="11">
        <f t="shared" si="10"/>
        <v>41415.208333333336</v>
      </c>
      <c r="T339" s="11">
        <f t="shared" si="11"/>
        <v>41473.208333333336</v>
      </c>
    </row>
    <row r="340" spans="1:20" x14ac:dyDescent="0.3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3182</v>
      </c>
      <c r="H340" t="s">
        <v>107</v>
      </c>
      <c r="I340" t="s">
        <v>108</v>
      </c>
      <c r="J340">
        <v>1415340000</v>
      </c>
      <c r="K340">
        <v>1418191200</v>
      </c>
      <c r="L340" t="b">
        <v>0</v>
      </c>
      <c r="M340" t="b">
        <v>1</v>
      </c>
      <c r="N340" t="s">
        <v>159</v>
      </c>
      <c r="O340" s="4">
        <f>E340/D340</f>
        <v>0.76766756032171579</v>
      </c>
      <c r="P340" s="5">
        <f>IFERROR(E340/G340,"No Backers")</f>
        <v>26.996228786926462</v>
      </c>
      <c r="Q340" s="7" t="str">
        <f>LEFT(N340,FIND("/",N340)-1)</f>
        <v>music</v>
      </c>
      <c r="R340" s="7" t="str">
        <f>RIGHT(N340,LEN(N340)-FIND("/",N340))</f>
        <v>jazz</v>
      </c>
      <c r="S340" s="11">
        <f t="shared" si="10"/>
        <v>41950.25</v>
      </c>
      <c r="T340" s="11">
        <f t="shared" si="11"/>
        <v>41983.25</v>
      </c>
    </row>
    <row r="341" spans="1:20" x14ac:dyDescent="0.3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679</v>
      </c>
      <c r="H341" t="s">
        <v>21</v>
      </c>
      <c r="I341" t="s">
        <v>22</v>
      </c>
      <c r="J341">
        <v>1452319200</v>
      </c>
      <c r="K341">
        <v>1452492000</v>
      </c>
      <c r="L341" t="b">
        <v>0</v>
      </c>
      <c r="M341" t="b">
        <v>1</v>
      </c>
      <c r="N341" t="s">
        <v>89</v>
      </c>
      <c r="O341" s="4">
        <f>E341/D341</f>
        <v>0.77102702702702708</v>
      </c>
      <c r="P341" s="5">
        <f>IFERROR(E341/G341,"No Backers")</f>
        <v>105.03681885125184</v>
      </c>
      <c r="Q341" s="7" t="str">
        <f>LEFT(N341,FIND("/",N341)-1)</f>
        <v>games</v>
      </c>
      <c r="R341" s="7" t="str">
        <f>RIGHT(N341,LEN(N341)-FIND("/",N341))</f>
        <v>video games</v>
      </c>
      <c r="S341" s="11">
        <f t="shared" si="10"/>
        <v>42378.25</v>
      </c>
      <c r="T341" s="11">
        <f t="shared" si="11"/>
        <v>42380.25</v>
      </c>
    </row>
    <row r="342" spans="1:20" x14ac:dyDescent="0.3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87</v>
      </c>
      <c r="H342" t="s">
        <v>21</v>
      </c>
      <c r="I342" t="s">
        <v>22</v>
      </c>
      <c r="J342">
        <v>1286427600</v>
      </c>
      <c r="K342">
        <v>1288414800</v>
      </c>
      <c r="L342" t="b">
        <v>0</v>
      </c>
      <c r="M342" t="b">
        <v>0</v>
      </c>
      <c r="N342" t="s">
        <v>33</v>
      </c>
      <c r="O342" s="4">
        <f>E342/D342</f>
        <v>0.77239999999999998</v>
      </c>
      <c r="P342" s="5">
        <f>IFERROR(E342/G342,"No Backers")</f>
        <v>88.781609195402297</v>
      </c>
      <c r="Q342" s="7" t="str">
        <f>LEFT(N342,FIND("/",N342)-1)</f>
        <v>theater</v>
      </c>
      <c r="R342" s="7" t="str">
        <f>RIGHT(N342,LEN(N342)-FIND("/",N342))</f>
        <v>plays</v>
      </c>
      <c r="S342" s="11">
        <f t="shared" si="10"/>
        <v>40458.208333333336</v>
      </c>
      <c r="T342" s="11">
        <f t="shared" si="11"/>
        <v>40481.208333333336</v>
      </c>
    </row>
    <row r="343" spans="1:20" ht="31.2" x14ac:dyDescent="0.3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62</v>
      </c>
      <c r="H343" t="s">
        <v>21</v>
      </c>
      <c r="I343" t="s">
        <v>22</v>
      </c>
      <c r="J343">
        <v>1580104800</v>
      </c>
      <c r="K343">
        <v>1581314400</v>
      </c>
      <c r="L343" t="b">
        <v>0</v>
      </c>
      <c r="M343" t="b">
        <v>0</v>
      </c>
      <c r="N343" t="s">
        <v>33</v>
      </c>
      <c r="O343" s="4">
        <f>E343/D343</f>
        <v>0.77373333333333338</v>
      </c>
      <c r="P343" s="5">
        <f>IFERROR(E343/G343,"No Backers")</f>
        <v>93.596774193548384</v>
      </c>
      <c r="Q343" s="7" t="str">
        <f>LEFT(N343,FIND("/",N343)-1)</f>
        <v>theater</v>
      </c>
      <c r="R343" s="7" t="str">
        <f>RIGHT(N343,LEN(N343)-FIND("/",N343))</f>
        <v>plays</v>
      </c>
      <c r="S343" s="11">
        <f t="shared" si="10"/>
        <v>43857.25</v>
      </c>
      <c r="T343" s="11">
        <f t="shared" si="11"/>
        <v>43871.25</v>
      </c>
    </row>
    <row r="344" spans="1:20" x14ac:dyDescent="0.3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1229</v>
      </c>
      <c r="H344" t="s">
        <v>21</v>
      </c>
      <c r="I344" t="s">
        <v>22</v>
      </c>
      <c r="J344">
        <v>1469509200</v>
      </c>
      <c r="K344">
        <v>1469595600</v>
      </c>
      <c r="L344" t="b">
        <v>0</v>
      </c>
      <c r="M344" t="b">
        <v>0</v>
      </c>
      <c r="N344" t="s">
        <v>17</v>
      </c>
      <c r="O344" s="4">
        <f>E344/D344</f>
        <v>0.77400977995110021</v>
      </c>
      <c r="P344" s="5">
        <f>IFERROR(E344/G344,"No Backers")</f>
        <v>103.033360455655</v>
      </c>
      <c r="Q344" s="7" t="str">
        <f>LEFT(N344,FIND("/",N344)-1)</f>
        <v>food</v>
      </c>
      <c r="R344" s="7" t="str">
        <f>RIGHT(N344,LEN(N344)-FIND("/",N344))</f>
        <v>food trucks</v>
      </c>
      <c r="S344" s="11">
        <f t="shared" si="10"/>
        <v>42577.208333333328</v>
      </c>
      <c r="T344" s="11">
        <f t="shared" si="11"/>
        <v>42578.208333333328</v>
      </c>
    </row>
    <row r="345" spans="1:20" x14ac:dyDescent="0.3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75</v>
      </c>
      <c r="H345" t="s">
        <v>107</v>
      </c>
      <c r="I345" t="s">
        <v>108</v>
      </c>
      <c r="J345">
        <v>1450936800</v>
      </c>
      <c r="K345">
        <v>1452405600</v>
      </c>
      <c r="L345" t="b">
        <v>0</v>
      </c>
      <c r="M345" t="b">
        <v>1</v>
      </c>
      <c r="N345" t="s">
        <v>122</v>
      </c>
      <c r="O345" s="4">
        <f>E345/D345</f>
        <v>0.77632653061224488</v>
      </c>
      <c r="P345" s="5">
        <f>IFERROR(E345/G345,"No Backers")</f>
        <v>101.44</v>
      </c>
      <c r="Q345" s="7" t="str">
        <f>LEFT(N345,FIND("/",N345)-1)</f>
        <v>photography</v>
      </c>
      <c r="R345" s="7" t="str">
        <f>RIGHT(N345,LEN(N345)-FIND("/",N345))</f>
        <v>photography books</v>
      </c>
      <c r="S345" s="11">
        <f t="shared" si="10"/>
        <v>42362.25</v>
      </c>
      <c r="T345" s="11">
        <f t="shared" si="11"/>
        <v>42379.25</v>
      </c>
    </row>
    <row r="346" spans="1:20" x14ac:dyDescent="0.3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1684</v>
      </c>
      <c r="H346" t="s">
        <v>21</v>
      </c>
      <c r="I346" t="s">
        <v>22</v>
      </c>
      <c r="J346">
        <v>1421992800</v>
      </c>
      <c r="K346">
        <v>1426222800</v>
      </c>
      <c r="L346" t="b">
        <v>1</v>
      </c>
      <c r="M346" t="b">
        <v>1</v>
      </c>
      <c r="N346" t="s">
        <v>33</v>
      </c>
      <c r="O346" s="4">
        <f>E346/D346</f>
        <v>0.78106590724165992</v>
      </c>
      <c r="P346" s="5">
        <f>IFERROR(E346/G346,"No Backers")</f>
        <v>57.00296912114014</v>
      </c>
      <c r="Q346" s="7" t="str">
        <f>LEFT(N346,FIND("/",N346)-1)</f>
        <v>theater</v>
      </c>
      <c r="R346" s="7" t="str">
        <f>RIGHT(N346,LEN(N346)-FIND("/",N346))</f>
        <v>plays</v>
      </c>
      <c r="S346" s="11">
        <f t="shared" si="10"/>
        <v>42027.25</v>
      </c>
      <c r="T346" s="11">
        <f t="shared" si="11"/>
        <v>42076.208333333328</v>
      </c>
    </row>
    <row r="347" spans="1:20" ht="31.2" x14ac:dyDescent="0.3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75</v>
      </c>
      <c r="H347" t="s">
        <v>21</v>
      </c>
      <c r="I347" t="s">
        <v>22</v>
      </c>
      <c r="J347">
        <v>1442984400</v>
      </c>
      <c r="K347">
        <v>1443502800</v>
      </c>
      <c r="L347" t="b">
        <v>0</v>
      </c>
      <c r="M347" t="b">
        <v>1</v>
      </c>
      <c r="N347" t="s">
        <v>28</v>
      </c>
      <c r="O347" s="4">
        <f>E347/D347</f>
        <v>0.78181818181818186</v>
      </c>
      <c r="P347" s="5">
        <f>IFERROR(E347/G347,"No Backers")</f>
        <v>57.333333333333336</v>
      </c>
      <c r="Q347" s="7" t="str">
        <f>LEFT(N347,FIND("/",N347)-1)</f>
        <v>technology</v>
      </c>
      <c r="R347" s="7" t="str">
        <f>RIGHT(N347,LEN(N347)-FIND("/",N347))</f>
        <v>web</v>
      </c>
      <c r="S347" s="11">
        <f t="shared" si="10"/>
        <v>42270.208333333328</v>
      </c>
      <c r="T347" s="11">
        <f t="shared" si="11"/>
        <v>42276.208333333328</v>
      </c>
    </row>
    <row r="348" spans="1:20" x14ac:dyDescent="0.3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1658</v>
      </c>
      <c r="H348" t="s">
        <v>21</v>
      </c>
      <c r="I348" t="s">
        <v>22</v>
      </c>
      <c r="J348">
        <v>1490418000</v>
      </c>
      <c r="K348">
        <v>1491627600</v>
      </c>
      <c r="L348" t="b">
        <v>0</v>
      </c>
      <c r="M348" t="b">
        <v>0</v>
      </c>
      <c r="N348" t="s">
        <v>269</v>
      </c>
      <c r="O348" s="4">
        <f>E348/D348</f>
        <v>0.78531302876480547</v>
      </c>
      <c r="P348" s="5">
        <f>IFERROR(E348/G348,"No Backers")</f>
        <v>55.985524728588658</v>
      </c>
      <c r="Q348" s="7" t="str">
        <f>LEFT(N348,FIND("/",N348)-1)</f>
        <v>film &amp; video</v>
      </c>
      <c r="R348" s="7" t="str">
        <f>RIGHT(N348,LEN(N348)-FIND("/",N348))</f>
        <v>television</v>
      </c>
      <c r="S348" s="11">
        <f t="shared" si="10"/>
        <v>42819.208333333328</v>
      </c>
      <c r="T348" s="11">
        <f t="shared" si="11"/>
        <v>42833.208333333328</v>
      </c>
    </row>
    <row r="349" spans="1:20" x14ac:dyDescent="0.3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106</v>
      </c>
      <c r="H349" t="s">
        <v>21</v>
      </c>
      <c r="I349" t="s">
        <v>22</v>
      </c>
      <c r="J349">
        <v>1456380000</v>
      </c>
      <c r="K349">
        <v>1456380000</v>
      </c>
      <c r="L349" t="b">
        <v>0</v>
      </c>
      <c r="M349" t="b">
        <v>1</v>
      </c>
      <c r="N349" t="s">
        <v>33</v>
      </c>
      <c r="O349" s="4">
        <f>E349/D349</f>
        <v>0.7861538461538462</v>
      </c>
      <c r="P349" s="5">
        <f>IFERROR(E349/G349,"No Backers")</f>
        <v>57.849056603773583</v>
      </c>
      <c r="Q349" s="7" t="str">
        <f>LEFT(N349,FIND("/",N349)-1)</f>
        <v>theater</v>
      </c>
      <c r="R349" s="7" t="str">
        <f>RIGHT(N349,LEN(N349)-FIND("/",N349))</f>
        <v>plays</v>
      </c>
      <c r="S349" s="11">
        <f t="shared" si="10"/>
        <v>42425.25</v>
      </c>
      <c r="T349" s="11">
        <f t="shared" si="11"/>
        <v>42425.25</v>
      </c>
    </row>
    <row r="350" spans="1:20" x14ac:dyDescent="0.3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82</v>
      </c>
      <c r="H350" t="s">
        <v>21</v>
      </c>
      <c r="I350" t="s">
        <v>22</v>
      </c>
      <c r="J350">
        <v>1317531600</v>
      </c>
      <c r="K350">
        <v>1317877200</v>
      </c>
      <c r="L350" t="b">
        <v>0</v>
      </c>
      <c r="M350" t="b">
        <v>0</v>
      </c>
      <c r="N350" t="s">
        <v>17</v>
      </c>
      <c r="O350" s="4">
        <f>E350/D350</f>
        <v>0.78831325301204824</v>
      </c>
      <c r="P350" s="5">
        <f>IFERROR(E350/G350,"No Backers")</f>
        <v>79.792682926829272</v>
      </c>
      <c r="Q350" s="7" t="str">
        <f>LEFT(N350,FIND("/",N350)-1)</f>
        <v>food</v>
      </c>
      <c r="R350" s="7" t="str">
        <f>RIGHT(N350,LEN(N350)-FIND("/",N350))</f>
        <v>food trucks</v>
      </c>
      <c r="S350" s="11">
        <f t="shared" si="10"/>
        <v>40818.208333333336</v>
      </c>
      <c r="T350" s="11">
        <f t="shared" si="11"/>
        <v>40822.208333333336</v>
      </c>
    </row>
    <row r="351" spans="1:20" x14ac:dyDescent="0.3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1368</v>
      </c>
      <c r="H351" t="s">
        <v>40</v>
      </c>
      <c r="I351" t="s">
        <v>41</v>
      </c>
      <c r="J351">
        <v>1269493200</v>
      </c>
      <c r="K351">
        <v>1272171600</v>
      </c>
      <c r="L351" t="b">
        <v>0</v>
      </c>
      <c r="M351" t="b">
        <v>0</v>
      </c>
      <c r="N351" t="s">
        <v>33</v>
      </c>
      <c r="O351" s="4">
        <f>E351/D351</f>
        <v>0.7900824873096447</v>
      </c>
      <c r="P351" s="5">
        <f>IFERROR(E351/G351,"No Backers")</f>
        <v>91.021198830409361</v>
      </c>
      <c r="Q351" s="7" t="str">
        <f>LEFT(N351,FIND("/",N351)-1)</f>
        <v>theater</v>
      </c>
      <c r="R351" s="7" t="str">
        <f>RIGHT(N351,LEN(N351)-FIND("/",N351))</f>
        <v>plays</v>
      </c>
      <c r="S351" s="11">
        <f t="shared" si="10"/>
        <v>40262.208333333336</v>
      </c>
      <c r="T351" s="11">
        <f t="shared" si="11"/>
        <v>40293.208333333336</v>
      </c>
    </row>
    <row r="352" spans="1:20" x14ac:dyDescent="0.3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65</v>
      </c>
      <c r="H352" t="s">
        <v>21</v>
      </c>
      <c r="I352" t="s">
        <v>22</v>
      </c>
      <c r="J352">
        <v>1479103200</v>
      </c>
      <c r="K352">
        <v>1479794400</v>
      </c>
      <c r="L352" t="b">
        <v>0</v>
      </c>
      <c r="M352" t="b">
        <v>0</v>
      </c>
      <c r="N352" t="s">
        <v>33</v>
      </c>
      <c r="O352" s="4">
        <f>E352/D352</f>
        <v>0.79411764705882348</v>
      </c>
      <c r="P352" s="5">
        <f>IFERROR(E352/G352,"No Backers")</f>
        <v>103.84615384615384</v>
      </c>
      <c r="Q352" s="7" t="str">
        <f>LEFT(N352,FIND("/",N352)-1)</f>
        <v>theater</v>
      </c>
      <c r="R352" s="7" t="str">
        <f>RIGHT(N352,LEN(N352)-FIND("/",N352))</f>
        <v>plays</v>
      </c>
      <c r="S352" s="11">
        <f t="shared" si="10"/>
        <v>42688.25</v>
      </c>
      <c r="T352" s="11">
        <f t="shared" si="11"/>
        <v>42696.25</v>
      </c>
    </row>
    <row r="353" spans="1:20" x14ac:dyDescent="0.3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15</v>
      </c>
      <c r="H353" t="s">
        <v>21</v>
      </c>
      <c r="I353" t="s">
        <v>22</v>
      </c>
      <c r="J353">
        <v>1443848400</v>
      </c>
      <c r="K353">
        <v>1444539600</v>
      </c>
      <c r="L353" t="b">
        <v>0</v>
      </c>
      <c r="M353" t="b">
        <v>0</v>
      </c>
      <c r="N353" t="s">
        <v>23</v>
      </c>
      <c r="O353" s="4">
        <f>E353/D353</f>
        <v>0.79949999999999999</v>
      </c>
      <c r="P353" s="5">
        <f>IFERROR(E353/G353,"No Backers")</f>
        <v>106.6</v>
      </c>
      <c r="Q353" s="7" t="str">
        <f>LEFT(N353,FIND("/",N353)-1)</f>
        <v>music</v>
      </c>
      <c r="R353" s="7" t="str">
        <f>RIGHT(N353,LEN(N353)-FIND("/",N353))</f>
        <v>rock</v>
      </c>
      <c r="S353" s="11">
        <f t="shared" si="10"/>
        <v>42280.208333333328</v>
      </c>
      <c r="T353" s="11">
        <f t="shared" si="11"/>
        <v>42288.208333333328</v>
      </c>
    </row>
    <row r="354" spans="1:20" x14ac:dyDescent="0.3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1297</v>
      </c>
      <c r="H354" t="s">
        <v>15</v>
      </c>
      <c r="I354" t="s">
        <v>16</v>
      </c>
      <c r="J354">
        <v>1501650000</v>
      </c>
      <c r="K354">
        <v>1502859600</v>
      </c>
      <c r="L354" t="b">
        <v>0</v>
      </c>
      <c r="M354" t="b">
        <v>0</v>
      </c>
      <c r="N354" t="s">
        <v>33</v>
      </c>
      <c r="O354" s="4">
        <f>E354/D354</f>
        <v>0.79951577402787966</v>
      </c>
      <c r="P354" s="5">
        <f>IFERROR(E354/G354,"No Backers")</f>
        <v>84.02004626060139</v>
      </c>
      <c r="Q354" s="7" t="str">
        <f>LEFT(N354,FIND("/",N354)-1)</f>
        <v>theater</v>
      </c>
      <c r="R354" s="7" t="str">
        <f>RIGHT(N354,LEN(N354)-FIND("/",N354))</f>
        <v>plays</v>
      </c>
      <c r="S354" s="11">
        <f t="shared" si="10"/>
        <v>42949.208333333328</v>
      </c>
      <c r="T354" s="11">
        <f t="shared" si="11"/>
        <v>42963.208333333328</v>
      </c>
    </row>
    <row r="355" spans="1:20" x14ac:dyDescent="0.3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80</v>
      </c>
      <c r="H355" t="s">
        <v>40</v>
      </c>
      <c r="I355" t="s">
        <v>41</v>
      </c>
      <c r="J355">
        <v>1385186400</v>
      </c>
      <c r="K355">
        <v>1389074400</v>
      </c>
      <c r="L355" t="b">
        <v>0</v>
      </c>
      <c r="M355" t="b">
        <v>0</v>
      </c>
      <c r="N355" t="s">
        <v>60</v>
      </c>
      <c r="O355" s="4">
        <f>E355/D355</f>
        <v>0.80300000000000005</v>
      </c>
      <c r="P355" s="5">
        <f>IFERROR(E355/G355,"No Backers")</f>
        <v>90.337500000000006</v>
      </c>
      <c r="Q355" s="7" t="str">
        <f>LEFT(N355,FIND("/",N355)-1)</f>
        <v>music</v>
      </c>
      <c r="R355" s="7" t="str">
        <f>RIGHT(N355,LEN(N355)-FIND("/",N355))</f>
        <v>indie rock</v>
      </c>
      <c r="S355" s="11">
        <f t="shared" si="10"/>
        <v>41601.25</v>
      </c>
      <c r="T355" s="11">
        <f t="shared" si="11"/>
        <v>41646.25</v>
      </c>
    </row>
    <row r="356" spans="1:20" x14ac:dyDescent="0.3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831</v>
      </c>
      <c r="H356" t="s">
        <v>21</v>
      </c>
      <c r="I356" t="s">
        <v>22</v>
      </c>
      <c r="J356">
        <v>1439528400</v>
      </c>
      <c r="K356">
        <v>1440306000</v>
      </c>
      <c r="L356" t="b">
        <v>0</v>
      </c>
      <c r="M356" t="b">
        <v>1</v>
      </c>
      <c r="N356" t="s">
        <v>33</v>
      </c>
      <c r="O356" s="4">
        <f>E356/D356</f>
        <v>0.80306347746090156</v>
      </c>
      <c r="P356" s="5">
        <f>IFERROR(E356/G356,"No Backers")</f>
        <v>105.04572803850782</v>
      </c>
      <c r="Q356" s="7" t="str">
        <f>LEFT(N356,FIND("/",N356)-1)</f>
        <v>theater</v>
      </c>
      <c r="R356" s="7" t="str">
        <f>RIGHT(N356,LEN(N356)-FIND("/",N356))</f>
        <v>plays</v>
      </c>
      <c r="S356" s="11">
        <f t="shared" si="10"/>
        <v>42230.208333333328</v>
      </c>
      <c r="T356" s="11">
        <f t="shared" si="11"/>
        <v>42239.208333333328</v>
      </c>
    </row>
    <row r="357" spans="1:20" ht="31.2" x14ac:dyDescent="0.3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1538</v>
      </c>
      <c r="H357" t="s">
        <v>21</v>
      </c>
      <c r="I357" t="s">
        <v>22</v>
      </c>
      <c r="J357">
        <v>1412139600</v>
      </c>
      <c r="K357">
        <v>1415772000</v>
      </c>
      <c r="L357" t="b">
        <v>0</v>
      </c>
      <c r="M357" t="b">
        <v>1</v>
      </c>
      <c r="N357" t="s">
        <v>33</v>
      </c>
      <c r="O357" s="4">
        <f>E357/D357</f>
        <v>0.81348423194303154</v>
      </c>
      <c r="P357" s="5">
        <f>IFERROR(E357/G357,"No Backers")</f>
        <v>103.98634590377114</v>
      </c>
      <c r="Q357" s="7" t="str">
        <f>LEFT(N357,FIND("/",N357)-1)</f>
        <v>theater</v>
      </c>
      <c r="R357" s="7" t="str">
        <f>RIGHT(N357,LEN(N357)-FIND("/",N357))</f>
        <v>plays</v>
      </c>
      <c r="S357" s="11">
        <f t="shared" si="10"/>
        <v>41913.208333333336</v>
      </c>
      <c r="T357" s="11">
        <f t="shared" si="11"/>
        <v>41955.25</v>
      </c>
    </row>
    <row r="358" spans="1:20" x14ac:dyDescent="0.3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263</v>
      </c>
      <c r="H358" t="s">
        <v>26</v>
      </c>
      <c r="I358" t="s">
        <v>27</v>
      </c>
      <c r="J358">
        <v>1486706400</v>
      </c>
      <c r="K358">
        <v>1488348000</v>
      </c>
      <c r="L358" t="b">
        <v>0</v>
      </c>
      <c r="M358" t="b">
        <v>0</v>
      </c>
      <c r="N358" t="s">
        <v>122</v>
      </c>
      <c r="O358" s="4">
        <f>E358/D358</f>
        <v>0.81420000000000003</v>
      </c>
      <c r="P358" s="5">
        <f>IFERROR(E358/G358,"No Backers")</f>
        <v>30.958174904942965</v>
      </c>
      <c r="Q358" s="7" t="str">
        <f>LEFT(N358,FIND("/",N358)-1)</f>
        <v>photography</v>
      </c>
      <c r="R358" s="7" t="str">
        <f>RIGHT(N358,LEN(N358)-FIND("/",N358))</f>
        <v>photography books</v>
      </c>
      <c r="S358" s="11">
        <f t="shared" si="10"/>
        <v>42776.25</v>
      </c>
      <c r="T358" s="11">
        <f t="shared" si="11"/>
        <v>42795.25</v>
      </c>
    </row>
    <row r="359" spans="1:20" x14ac:dyDescent="0.3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77</v>
      </c>
      <c r="H359" t="s">
        <v>21</v>
      </c>
      <c r="I359" t="s">
        <v>22</v>
      </c>
      <c r="J359">
        <v>1440133200</v>
      </c>
      <c r="K359">
        <v>1440910800</v>
      </c>
      <c r="L359" t="b">
        <v>1</v>
      </c>
      <c r="M359" t="b">
        <v>0</v>
      </c>
      <c r="N359" t="s">
        <v>33</v>
      </c>
      <c r="O359" s="4">
        <f>E359/D359</f>
        <v>0.81736263736263737</v>
      </c>
      <c r="P359" s="5">
        <f>IFERROR(E359/G359,"No Backers")</f>
        <v>96.597402597402592</v>
      </c>
      <c r="Q359" s="7" t="str">
        <f>LEFT(N359,FIND("/",N359)-1)</f>
        <v>theater</v>
      </c>
      <c r="R359" s="7" t="str">
        <f>RIGHT(N359,LEN(N359)-FIND("/",N359))</f>
        <v>plays</v>
      </c>
      <c r="S359" s="11">
        <f t="shared" si="10"/>
        <v>42237.208333333328</v>
      </c>
      <c r="T359" s="11">
        <f t="shared" si="11"/>
        <v>42246.208333333328</v>
      </c>
    </row>
    <row r="360" spans="1:20" ht="31.2" x14ac:dyDescent="0.3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86</v>
      </c>
      <c r="H360" t="s">
        <v>26</v>
      </c>
      <c r="I360" t="s">
        <v>27</v>
      </c>
      <c r="J360">
        <v>1419141600</v>
      </c>
      <c r="K360">
        <v>1420092000</v>
      </c>
      <c r="L360" t="b">
        <v>0</v>
      </c>
      <c r="M360" t="b">
        <v>0</v>
      </c>
      <c r="N360" t="s">
        <v>133</v>
      </c>
      <c r="O360" s="4">
        <f>E360/D360</f>
        <v>0.82028169014084507</v>
      </c>
      <c r="P360" s="5">
        <f>IFERROR(E360/G360,"No Backers")</f>
        <v>67.720930232558146</v>
      </c>
      <c r="Q360" s="7" t="str">
        <f>LEFT(N360,FIND("/",N360)-1)</f>
        <v>publishing</v>
      </c>
      <c r="R360" s="7" t="str">
        <f>RIGHT(N360,LEN(N360)-FIND("/",N360))</f>
        <v>radio &amp; podcasts</v>
      </c>
      <c r="S360" s="11">
        <f t="shared" si="10"/>
        <v>41994.25</v>
      </c>
      <c r="T360" s="11">
        <f t="shared" si="11"/>
        <v>42005.25</v>
      </c>
    </row>
    <row r="361" spans="1:20" x14ac:dyDescent="0.3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186</v>
      </c>
      <c r="H361" t="s">
        <v>21</v>
      </c>
      <c r="I361" t="s">
        <v>22</v>
      </c>
      <c r="J361">
        <v>1355810400</v>
      </c>
      <c r="K361">
        <v>1355983200</v>
      </c>
      <c r="L361" t="b">
        <v>0</v>
      </c>
      <c r="M361" t="b">
        <v>0</v>
      </c>
      <c r="N361" t="s">
        <v>65</v>
      </c>
      <c r="O361" s="4">
        <f>E361/D361</f>
        <v>0.82044117647058823</v>
      </c>
      <c r="P361" s="5">
        <f>IFERROR(E361/G361,"No Backers")</f>
        <v>29.99462365591398</v>
      </c>
      <c r="Q361" s="7" t="str">
        <f>LEFT(N361,FIND("/",N361)-1)</f>
        <v>technology</v>
      </c>
      <c r="R361" s="7" t="str">
        <f>RIGHT(N361,LEN(N361)-FIND("/",N361))</f>
        <v>wearables</v>
      </c>
      <c r="S361" s="11">
        <f t="shared" si="10"/>
        <v>41261.25</v>
      </c>
      <c r="T361" s="11">
        <f t="shared" si="11"/>
        <v>41263.25</v>
      </c>
    </row>
    <row r="362" spans="1:20" x14ac:dyDescent="0.3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32</v>
      </c>
      <c r="H362" t="s">
        <v>21</v>
      </c>
      <c r="I362" t="s">
        <v>22</v>
      </c>
      <c r="J362">
        <v>1452146400</v>
      </c>
      <c r="K362">
        <v>1452578400</v>
      </c>
      <c r="L362" t="b">
        <v>0</v>
      </c>
      <c r="M362" t="b">
        <v>0</v>
      </c>
      <c r="N362" t="s">
        <v>60</v>
      </c>
      <c r="O362" s="4">
        <f>E362/D362</f>
        <v>0.82617647058823529</v>
      </c>
      <c r="P362" s="5">
        <f>IFERROR(E362/G362,"No Backers")</f>
        <v>87.78125</v>
      </c>
      <c r="Q362" s="7" t="str">
        <f>LEFT(N362,FIND("/",N362)-1)</f>
        <v>music</v>
      </c>
      <c r="R362" s="7" t="str">
        <f>RIGHT(N362,LEN(N362)-FIND("/",N362))</f>
        <v>indie rock</v>
      </c>
      <c r="S362" s="11">
        <f t="shared" si="10"/>
        <v>42376.25</v>
      </c>
      <c r="T362" s="11">
        <f t="shared" si="11"/>
        <v>42381.25</v>
      </c>
    </row>
    <row r="363" spans="1:20" ht="31.2" x14ac:dyDescent="0.3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91</v>
      </c>
      <c r="H363" t="s">
        <v>21</v>
      </c>
      <c r="I363" t="s">
        <v>22</v>
      </c>
      <c r="J363">
        <v>1399006800</v>
      </c>
      <c r="K363">
        <v>1400734800</v>
      </c>
      <c r="L363" t="b">
        <v>0</v>
      </c>
      <c r="M363" t="b">
        <v>0</v>
      </c>
      <c r="N363" t="s">
        <v>33</v>
      </c>
      <c r="O363" s="4">
        <f>E363/D363</f>
        <v>0.82714285714285718</v>
      </c>
      <c r="P363" s="5">
        <f>IFERROR(E363/G363,"No Backers")</f>
        <v>69.989010989010993</v>
      </c>
      <c r="Q363" s="7" t="str">
        <f>LEFT(N363,FIND("/",N363)-1)</f>
        <v>theater</v>
      </c>
      <c r="R363" s="7" t="str">
        <f>RIGHT(N363,LEN(N363)-FIND("/",N363))</f>
        <v>plays</v>
      </c>
      <c r="S363" s="11">
        <f t="shared" si="10"/>
        <v>41761.208333333336</v>
      </c>
      <c r="T363" s="11">
        <f t="shared" si="11"/>
        <v>41781.208333333336</v>
      </c>
    </row>
    <row r="364" spans="1:20" x14ac:dyDescent="0.3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26</v>
      </c>
      <c r="H364" t="s">
        <v>21</v>
      </c>
      <c r="I364" t="s">
        <v>22</v>
      </c>
      <c r="J364">
        <v>1405746000</v>
      </c>
      <c r="K364">
        <v>1407042000</v>
      </c>
      <c r="L364" t="b">
        <v>0</v>
      </c>
      <c r="M364" t="b">
        <v>1</v>
      </c>
      <c r="N364" t="s">
        <v>42</v>
      </c>
      <c r="O364" s="4">
        <f>E364/D364</f>
        <v>0.82874999999999999</v>
      </c>
      <c r="P364" s="5">
        <f>IFERROR(E364/G364,"No Backers")</f>
        <v>25.5</v>
      </c>
      <c r="Q364" s="7" t="str">
        <f>LEFT(N364,FIND("/",N364)-1)</f>
        <v>film &amp; video</v>
      </c>
      <c r="R364" s="7" t="str">
        <f>RIGHT(N364,LEN(N364)-FIND("/",N364))</f>
        <v>documentary</v>
      </c>
      <c r="S364" s="11">
        <f t="shared" si="10"/>
        <v>41839.208333333336</v>
      </c>
      <c r="T364" s="11">
        <f t="shared" si="11"/>
        <v>41854.208333333336</v>
      </c>
    </row>
    <row r="365" spans="1:20" ht="31.2" x14ac:dyDescent="0.3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105</v>
      </c>
      <c r="H365" t="s">
        <v>21</v>
      </c>
      <c r="I365" t="s">
        <v>22</v>
      </c>
      <c r="J365">
        <v>1446876000</v>
      </c>
      <c r="K365">
        <v>1447221600</v>
      </c>
      <c r="L365" t="b">
        <v>0</v>
      </c>
      <c r="M365" t="b">
        <v>0</v>
      </c>
      <c r="N365" t="s">
        <v>71</v>
      </c>
      <c r="O365" s="4">
        <f>E365/D365</f>
        <v>0.83119402985074631</v>
      </c>
      <c r="P365" s="5">
        <f>IFERROR(E365/G365,"No Backers")</f>
        <v>53.038095238095238</v>
      </c>
      <c r="Q365" s="7" t="str">
        <f>LEFT(N365,FIND("/",N365)-1)</f>
        <v>film &amp; video</v>
      </c>
      <c r="R365" s="7" t="str">
        <f>RIGHT(N365,LEN(N365)-FIND("/",N365))</f>
        <v>animation</v>
      </c>
      <c r="S365" s="11">
        <f t="shared" si="10"/>
        <v>42315.25</v>
      </c>
      <c r="T365" s="11">
        <f t="shared" si="11"/>
        <v>42319.25</v>
      </c>
    </row>
    <row r="366" spans="1:20" x14ac:dyDescent="0.3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132</v>
      </c>
      <c r="H366" t="s">
        <v>21</v>
      </c>
      <c r="I366" t="s">
        <v>22</v>
      </c>
      <c r="J366">
        <v>1335848400</v>
      </c>
      <c r="K366">
        <v>1336280400</v>
      </c>
      <c r="L366" t="b">
        <v>0</v>
      </c>
      <c r="M366" t="b">
        <v>0</v>
      </c>
      <c r="N366" t="s">
        <v>28</v>
      </c>
      <c r="O366" s="4">
        <f>E366/D366</f>
        <v>0.83193877551020412</v>
      </c>
      <c r="P366" s="5">
        <f>IFERROR(E366/G366,"No Backers")</f>
        <v>61.765151515151516</v>
      </c>
      <c r="Q366" s="7" t="str">
        <f>LEFT(N366,FIND("/",N366)-1)</f>
        <v>technology</v>
      </c>
      <c r="R366" s="7" t="str">
        <f>RIGHT(N366,LEN(N366)-FIND("/",N366))</f>
        <v>web</v>
      </c>
      <c r="S366" s="11">
        <f t="shared" si="10"/>
        <v>41030.208333333336</v>
      </c>
      <c r="T366" s="11">
        <f t="shared" si="11"/>
        <v>41035.208333333336</v>
      </c>
    </row>
    <row r="367" spans="1:20" x14ac:dyDescent="0.3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111</v>
      </c>
      <c r="H367" t="s">
        <v>21</v>
      </c>
      <c r="I367" t="s">
        <v>22</v>
      </c>
      <c r="J367">
        <v>1468126800</v>
      </c>
      <c r="K367">
        <v>1472446800</v>
      </c>
      <c r="L367" t="b">
        <v>0</v>
      </c>
      <c r="M367" t="b">
        <v>0</v>
      </c>
      <c r="N367" t="s">
        <v>119</v>
      </c>
      <c r="O367" s="4">
        <f>E367/D367</f>
        <v>0.83622641509433959</v>
      </c>
      <c r="P367" s="5">
        <f>IFERROR(E367/G367,"No Backers")</f>
        <v>39.927927927927925</v>
      </c>
      <c r="Q367" s="7" t="str">
        <f>LEFT(N367,FIND("/",N367)-1)</f>
        <v>publishing</v>
      </c>
      <c r="R367" s="7" t="str">
        <f>RIGHT(N367,LEN(N367)-FIND("/",N367))</f>
        <v>fiction</v>
      </c>
      <c r="S367" s="11">
        <f t="shared" si="10"/>
        <v>42561.208333333328</v>
      </c>
      <c r="T367" s="11">
        <f t="shared" si="11"/>
        <v>42611.208333333328</v>
      </c>
    </row>
    <row r="368" spans="1:20" x14ac:dyDescent="0.3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1790</v>
      </c>
      <c r="H368" t="s">
        <v>21</v>
      </c>
      <c r="I368" t="s">
        <v>22</v>
      </c>
      <c r="J368">
        <v>1426395600</v>
      </c>
      <c r="K368">
        <v>1427086800</v>
      </c>
      <c r="L368" t="b">
        <v>0</v>
      </c>
      <c r="M368" t="b">
        <v>0</v>
      </c>
      <c r="N368" t="s">
        <v>33</v>
      </c>
      <c r="O368" s="4">
        <f>E368/D368</f>
        <v>0.83813278008298753</v>
      </c>
      <c r="P368" s="5">
        <f>IFERROR(E368/G368,"No Backers")</f>
        <v>78.990502793296088</v>
      </c>
      <c r="Q368" s="7" t="str">
        <f>LEFT(N368,FIND("/",N368)-1)</f>
        <v>theater</v>
      </c>
      <c r="R368" s="7" t="str">
        <f>RIGHT(N368,LEN(N368)-FIND("/",N368))</f>
        <v>plays</v>
      </c>
      <c r="S368" s="11">
        <f t="shared" si="10"/>
        <v>42078.208333333328</v>
      </c>
      <c r="T368" s="11">
        <f t="shared" si="11"/>
        <v>42086.208333333328</v>
      </c>
    </row>
    <row r="369" spans="1:20" x14ac:dyDescent="0.3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1979</v>
      </c>
      <c r="H369" t="s">
        <v>21</v>
      </c>
      <c r="I369" t="s">
        <v>22</v>
      </c>
      <c r="J369">
        <v>1272258000</v>
      </c>
      <c r="K369">
        <v>1273381200</v>
      </c>
      <c r="L369" t="b">
        <v>0</v>
      </c>
      <c r="M369" t="b">
        <v>0</v>
      </c>
      <c r="N369" t="s">
        <v>33</v>
      </c>
      <c r="O369" s="4">
        <f>E369/D369</f>
        <v>0.83904860392967939</v>
      </c>
      <c r="P369" s="5">
        <f>IFERROR(E369/G369,"No Backers")</f>
        <v>40.998484082870135</v>
      </c>
      <c r="Q369" s="7" t="str">
        <f>LEFT(N369,FIND("/",N369)-1)</f>
        <v>theater</v>
      </c>
      <c r="R369" s="7" t="str">
        <f>RIGHT(N369,LEN(N369)-FIND("/",N369))</f>
        <v>plays</v>
      </c>
      <c r="S369" s="11">
        <f t="shared" si="10"/>
        <v>40294.208333333336</v>
      </c>
      <c r="T369" s="11">
        <f t="shared" si="11"/>
        <v>40307.208333333336</v>
      </c>
    </row>
    <row r="370" spans="1:20" x14ac:dyDescent="0.3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79</v>
      </c>
      <c r="H370" t="s">
        <v>21</v>
      </c>
      <c r="I370" t="s">
        <v>22</v>
      </c>
      <c r="J370">
        <v>1511762400</v>
      </c>
      <c r="K370">
        <v>1514959200</v>
      </c>
      <c r="L370" t="b">
        <v>0</v>
      </c>
      <c r="M370" t="b">
        <v>0</v>
      </c>
      <c r="N370" t="s">
        <v>33</v>
      </c>
      <c r="O370" s="4">
        <f>E370/D370</f>
        <v>0.84131868131868137</v>
      </c>
      <c r="P370" s="5">
        <f>IFERROR(E370/G370,"No Backers")</f>
        <v>96.911392405063296</v>
      </c>
      <c r="Q370" s="7" t="str">
        <f>LEFT(N370,FIND("/",N370)-1)</f>
        <v>theater</v>
      </c>
      <c r="R370" s="7" t="str">
        <f>RIGHT(N370,LEN(N370)-FIND("/",N370))</f>
        <v>plays</v>
      </c>
      <c r="S370" s="11">
        <f t="shared" si="10"/>
        <v>43066.25</v>
      </c>
      <c r="T370" s="11">
        <f t="shared" si="11"/>
        <v>43103.25</v>
      </c>
    </row>
    <row r="371" spans="1:20" ht="31.2" x14ac:dyDescent="0.3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63</v>
      </c>
      <c r="H371" t="s">
        <v>21</v>
      </c>
      <c r="I371" t="s">
        <v>22</v>
      </c>
      <c r="J371">
        <v>1290492000</v>
      </c>
      <c r="K371">
        <v>1290837600</v>
      </c>
      <c r="L371" t="b">
        <v>0</v>
      </c>
      <c r="M371" t="b">
        <v>0</v>
      </c>
      <c r="N371" t="s">
        <v>65</v>
      </c>
      <c r="O371" s="4">
        <f>E371/D371</f>
        <v>0.84190476190476193</v>
      </c>
      <c r="P371" s="5">
        <f>IFERROR(E371/G371,"No Backers")</f>
        <v>28.063492063492063</v>
      </c>
      <c r="Q371" s="7" t="str">
        <f>LEFT(N371,FIND("/",N371)-1)</f>
        <v>technology</v>
      </c>
      <c r="R371" s="7" t="str">
        <f>RIGHT(N371,LEN(N371)-FIND("/",N371))</f>
        <v>wearables</v>
      </c>
      <c r="S371" s="11">
        <f t="shared" si="10"/>
        <v>40505.25</v>
      </c>
      <c r="T371" s="11">
        <f t="shared" si="11"/>
        <v>40509.25</v>
      </c>
    </row>
    <row r="372" spans="1:20" x14ac:dyDescent="0.3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56</v>
      </c>
      <c r="H372" t="s">
        <v>21</v>
      </c>
      <c r="I372" t="s">
        <v>22</v>
      </c>
      <c r="J372">
        <v>1561438800</v>
      </c>
      <c r="K372">
        <v>1561525200</v>
      </c>
      <c r="L372" t="b">
        <v>0</v>
      </c>
      <c r="M372" t="b">
        <v>0</v>
      </c>
      <c r="N372" t="s">
        <v>53</v>
      </c>
      <c r="O372" s="4">
        <f>E372/D372</f>
        <v>0.8439189189189189</v>
      </c>
      <c r="P372" s="5">
        <f>IFERROR(E372/G372,"No Backers")</f>
        <v>111.51785714285714</v>
      </c>
      <c r="Q372" s="7" t="str">
        <f>LEFT(N372,FIND("/",N372)-1)</f>
        <v>film &amp; video</v>
      </c>
      <c r="R372" s="7" t="str">
        <f>RIGHT(N372,LEN(N372)-FIND("/",N372))</f>
        <v>drama</v>
      </c>
      <c r="S372" s="11">
        <f t="shared" si="10"/>
        <v>43641.208333333328</v>
      </c>
      <c r="T372" s="11">
        <f t="shared" si="11"/>
        <v>43642.208333333328</v>
      </c>
    </row>
    <row r="373" spans="1:20" ht="31.2" x14ac:dyDescent="0.3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1257</v>
      </c>
      <c r="H373" t="s">
        <v>21</v>
      </c>
      <c r="I373" t="s">
        <v>22</v>
      </c>
      <c r="J373">
        <v>1440738000</v>
      </c>
      <c r="K373">
        <v>1441342800</v>
      </c>
      <c r="L373" t="b">
        <v>0</v>
      </c>
      <c r="M373" t="b">
        <v>0</v>
      </c>
      <c r="N373" t="s">
        <v>60</v>
      </c>
      <c r="O373" s="4">
        <f>E373/D373</f>
        <v>0.84669291338582675</v>
      </c>
      <c r="P373" s="5">
        <f>IFERROR(E373/G373,"No Backers")</f>
        <v>76.990453460620529</v>
      </c>
      <c r="Q373" s="7" t="str">
        <f>LEFT(N373,FIND("/",N373)-1)</f>
        <v>music</v>
      </c>
      <c r="R373" s="7" t="str">
        <f>RIGHT(N373,LEN(N373)-FIND("/",N373))</f>
        <v>indie rock</v>
      </c>
      <c r="S373" s="11">
        <f t="shared" si="10"/>
        <v>42244.208333333328</v>
      </c>
      <c r="T373" s="11">
        <f t="shared" si="11"/>
        <v>42251.208333333328</v>
      </c>
    </row>
    <row r="374" spans="1:20" x14ac:dyDescent="0.3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114</v>
      </c>
      <c r="H374" t="s">
        <v>107</v>
      </c>
      <c r="I374" t="s">
        <v>108</v>
      </c>
      <c r="J374">
        <v>1299304800</v>
      </c>
      <c r="K374">
        <v>1299823200</v>
      </c>
      <c r="L374" t="b">
        <v>0</v>
      </c>
      <c r="M374" t="b">
        <v>1</v>
      </c>
      <c r="N374" t="s">
        <v>122</v>
      </c>
      <c r="O374" s="4">
        <f>E374/D374</f>
        <v>0.84694915254237291</v>
      </c>
      <c r="P374" s="5">
        <f>IFERROR(E374/G374,"No Backers")</f>
        <v>43.833333333333336</v>
      </c>
      <c r="Q374" s="7" t="str">
        <f>LEFT(N374,FIND("/",N374)-1)</f>
        <v>photography</v>
      </c>
      <c r="R374" s="7" t="str">
        <f>RIGHT(N374,LEN(N374)-FIND("/",N374))</f>
        <v>photography books</v>
      </c>
      <c r="S374" s="11">
        <f t="shared" si="10"/>
        <v>40607.25</v>
      </c>
      <c r="T374" s="11">
        <f t="shared" si="11"/>
        <v>40613.25</v>
      </c>
    </row>
    <row r="375" spans="1:20" x14ac:dyDescent="0.3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5497</v>
      </c>
      <c r="H375" t="s">
        <v>21</v>
      </c>
      <c r="I375" t="s">
        <v>22</v>
      </c>
      <c r="J375">
        <v>1271739600</v>
      </c>
      <c r="K375">
        <v>1272430800</v>
      </c>
      <c r="L375" t="b">
        <v>0</v>
      </c>
      <c r="M375" t="b">
        <v>1</v>
      </c>
      <c r="N375" t="s">
        <v>17</v>
      </c>
      <c r="O375" s="4">
        <f>E375/D375</f>
        <v>0.84699787460148779</v>
      </c>
      <c r="P375" s="5">
        <f>IFERROR(E375/G375,"No Backers")</f>
        <v>28.998544660724033</v>
      </c>
      <c r="Q375" s="7" t="str">
        <f>LEFT(N375,FIND("/",N375)-1)</f>
        <v>food</v>
      </c>
      <c r="R375" s="7" t="str">
        <f>RIGHT(N375,LEN(N375)-FIND("/",N375))</f>
        <v>food trucks</v>
      </c>
      <c r="S375" s="11">
        <f t="shared" si="10"/>
        <v>40288.208333333336</v>
      </c>
      <c r="T375" s="11">
        <f t="shared" si="11"/>
        <v>40296.208333333336</v>
      </c>
    </row>
    <row r="376" spans="1:20" x14ac:dyDescent="0.3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1825</v>
      </c>
      <c r="H376" t="s">
        <v>21</v>
      </c>
      <c r="I376" t="s">
        <v>22</v>
      </c>
      <c r="J376">
        <v>1282798800</v>
      </c>
      <c r="K376">
        <v>1284354000</v>
      </c>
      <c r="L376" t="b">
        <v>0</v>
      </c>
      <c r="M376" t="b">
        <v>0</v>
      </c>
      <c r="N376" t="s">
        <v>60</v>
      </c>
      <c r="O376" s="4">
        <f>E376/D376</f>
        <v>0.84824037184594958</v>
      </c>
      <c r="P376" s="5">
        <f>IFERROR(E376/G376,"No Backers")</f>
        <v>69.9972602739726</v>
      </c>
      <c r="Q376" s="7" t="str">
        <f>LEFT(N376,FIND("/",N376)-1)</f>
        <v>music</v>
      </c>
      <c r="R376" s="7" t="str">
        <f>RIGHT(N376,LEN(N376)-FIND("/",N376))</f>
        <v>indie rock</v>
      </c>
      <c r="S376" s="11">
        <f t="shared" si="10"/>
        <v>40416.208333333336</v>
      </c>
      <c r="T376" s="11">
        <f t="shared" si="11"/>
        <v>40434.208333333336</v>
      </c>
    </row>
    <row r="377" spans="1:20" x14ac:dyDescent="0.3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75</v>
      </c>
      <c r="H377" t="s">
        <v>21</v>
      </c>
      <c r="I377" t="s">
        <v>22</v>
      </c>
      <c r="J377">
        <v>1311051600</v>
      </c>
      <c r="K377">
        <v>1311224400</v>
      </c>
      <c r="L377" t="b">
        <v>0</v>
      </c>
      <c r="M377" t="b">
        <v>1</v>
      </c>
      <c r="N377" t="s">
        <v>42</v>
      </c>
      <c r="O377" s="4">
        <f>E377/D377</f>
        <v>0.84930555555555554</v>
      </c>
      <c r="P377" s="5">
        <f>IFERROR(E377/G377,"No Backers")</f>
        <v>81.533333333333331</v>
      </c>
      <c r="Q377" s="7" t="str">
        <f>LEFT(N377,FIND("/",N377)-1)</f>
        <v>film &amp; video</v>
      </c>
      <c r="R377" s="7" t="str">
        <f>RIGHT(N377,LEN(N377)-FIND("/",N377))</f>
        <v>documentary</v>
      </c>
      <c r="S377" s="11">
        <f t="shared" si="10"/>
        <v>40743.208333333336</v>
      </c>
      <c r="T377" s="11">
        <f t="shared" si="11"/>
        <v>40745.208333333336</v>
      </c>
    </row>
    <row r="378" spans="1:20" x14ac:dyDescent="0.3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55</v>
      </c>
      <c r="H378" t="s">
        <v>21</v>
      </c>
      <c r="I378" t="s">
        <v>22</v>
      </c>
      <c r="J378">
        <v>1454911200</v>
      </c>
      <c r="K378">
        <v>1458104400</v>
      </c>
      <c r="L378" t="b">
        <v>0</v>
      </c>
      <c r="M378" t="b">
        <v>0</v>
      </c>
      <c r="N378" t="s">
        <v>28</v>
      </c>
      <c r="O378" s="4">
        <f>E378/D378</f>
        <v>0.85054545454545449</v>
      </c>
      <c r="P378" s="5">
        <f>IFERROR(E378/G378,"No Backers")</f>
        <v>85.054545454545448</v>
      </c>
      <c r="Q378" s="7" t="str">
        <f>LEFT(N378,FIND("/",N378)-1)</f>
        <v>technology</v>
      </c>
      <c r="R378" s="7" t="str">
        <f>RIGHT(N378,LEN(N378)-FIND("/",N378))</f>
        <v>web</v>
      </c>
      <c r="S378" s="11">
        <f t="shared" si="10"/>
        <v>42408.25</v>
      </c>
      <c r="T378" s="11">
        <f t="shared" si="11"/>
        <v>42445.208333333328</v>
      </c>
    </row>
    <row r="379" spans="1:20" x14ac:dyDescent="0.3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3015</v>
      </c>
      <c r="H379" t="s">
        <v>15</v>
      </c>
      <c r="I379" t="s">
        <v>16</v>
      </c>
      <c r="J379">
        <v>1273640400</v>
      </c>
      <c r="K379">
        <v>1276750800</v>
      </c>
      <c r="L379" t="b">
        <v>0</v>
      </c>
      <c r="M379" t="b">
        <v>1</v>
      </c>
      <c r="N379" t="s">
        <v>33</v>
      </c>
      <c r="O379" s="4">
        <f>E379/D379</f>
        <v>0.86220633299284988</v>
      </c>
      <c r="P379" s="5">
        <f>IFERROR(E379/G379,"No Backers")</f>
        <v>55.99336650082919</v>
      </c>
      <c r="Q379" s="7" t="str">
        <f>LEFT(N379,FIND("/",N379)-1)</f>
        <v>theater</v>
      </c>
      <c r="R379" s="7" t="str">
        <f>RIGHT(N379,LEN(N379)-FIND("/",N379))</f>
        <v>plays</v>
      </c>
      <c r="S379" s="11">
        <f t="shared" si="10"/>
        <v>40310.208333333336</v>
      </c>
      <c r="T379" s="11">
        <f t="shared" si="11"/>
        <v>40346.208333333336</v>
      </c>
    </row>
    <row r="380" spans="1:20" ht="31.2" x14ac:dyDescent="0.3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1657</v>
      </c>
      <c r="H380" t="s">
        <v>21</v>
      </c>
      <c r="I380" t="s">
        <v>22</v>
      </c>
      <c r="J380">
        <v>1324447200</v>
      </c>
      <c r="K380">
        <v>1324965600</v>
      </c>
      <c r="L380" t="b">
        <v>0</v>
      </c>
      <c r="M380" t="b">
        <v>0</v>
      </c>
      <c r="N380" t="s">
        <v>33</v>
      </c>
      <c r="O380" s="4">
        <f>E380/D380</f>
        <v>0.86386203150461705</v>
      </c>
      <c r="P380" s="5">
        <f>IFERROR(E380/G380,"No Backers")</f>
        <v>95.978877489438744</v>
      </c>
      <c r="Q380" s="7" t="str">
        <f>LEFT(N380,FIND("/",N380)-1)</f>
        <v>theater</v>
      </c>
      <c r="R380" s="7" t="str">
        <f>RIGHT(N380,LEN(N380)-FIND("/",N380))</f>
        <v>plays</v>
      </c>
      <c r="S380" s="11">
        <f t="shared" si="10"/>
        <v>40898.25</v>
      </c>
      <c r="T380" s="11">
        <f t="shared" si="11"/>
        <v>40904.25</v>
      </c>
    </row>
    <row r="381" spans="1:20" x14ac:dyDescent="0.3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2307</v>
      </c>
      <c r="H381" t="s">
        <v>107</v>
      </c>
      <c r="I381" t="s">
        <v>108</v>
      </c>
      <c r="J381">
        <v>1515564000</v>
      </c>
      <c r="K381">
        <v>1517896800</v>
      </c>
      <c r="L381" t="b">
        <v>0</v>
      </c>
      <c r="M381" t="b">
        <v>0</v>
      </c>
      <c r="N381" t="s">
        <v>42</v>
      </c>
      <c r="O381" s="4">
        <f>E381/D381</f>
        <v>0.86807920792079207</v>
      </c>
      <c r="P381" s="5">
        <f>IFERROR(E381/G381,"No Backers")</f>
        <v>38.004334633723452</v>
      </c>
      <c r="Q381" s="7" t="str">
        <f>LEFT(N381,FIND("/",N381)-1)</f>
        <v>film &amp; video</v>
      </c>
      <c r="R381" s="7" t="str">
        <f>RIGHT(N381,LEN(N381)-FIND("/",N381))</f>
        <v>documentary</v>
      </c>
      <c r="S381" s="11">
        <f t="shared" si="10"/>
        <v>43110.25</v>
      </c>
      <c r="T381" s="11">
        <f t="shared" si="11"/>
        <v>43137.25</v>
      </c>
    </row>
    <row r="382" spans="1:20" x14ac:dyDescent="0.3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3410</v>
      </c>
      <c r="H382" t="s">
        <v>21</v>
      </c>
      <c r="I382" t="s">
        <v>22</v>
      </c>
      <c r="J382">
        <v>1376542800</v>
      </c>
      <c r="K382">
        <v>1378789200</v>
      </c>
      <c r="L382" t="b">
        <v>0</v>
      </c>
      <c r="M382" t="b">
        <v>0</v>
      </c>
      <c r="N382" t="s">
        <v>89</v>
      </c>
      <c r="O382" s="4">
        <f>E382/D382</f>
        <v>0.86867834394904464</v>
      </c>
      <c r="P382" s="5">
        <f>IFERROR(E382/G382,"No Backers")</f>
        <v>31.995894428152493</v>
      </c>
      <c r="Q382" s="7" t="str">
        <f>LEFT(N382,FIND("/",N382)-1)</f>
        <v>games</v>
      </c>
      <c r="R382" s="7" t="str">
        <f>RIGHT(N382,LEN(N382)-FIND("/",N382))</f>
        <v>video games</v>
      </c>
      <c r="S382" s="11">
        <f t="shared" si="10"/>
        <v>41501.208333333336</v>
      </c>
      <c r="T382" s="11">
        <f t="shared" si="11"/>
        <v>41527.208333333336</v>
      </c>
    </row>
    <row r="383" spans="1:20" x14ac:dyDescent="0.3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1225</v>
      </c>
      <c r="H383" t="s">
        <v>40</v>
      </c>
      <c r="I383" t="s">
        <v>41</v>
      </c>
      <c r="J383">
        <v>1454133600</v>
      </c>
      <c r="K383">
        <v>1454479200</v>
      </c>
      <c r="L383" t="b">
        <v>0</v>
      </c>
      <c r="M383" t="b">
        <v>0</v>
      </c>
      <c r="N383" t="s">
        <v>33</v>
      </c>
      <c r="O383" s="4">
        <f>E383/D383</f>
        <v>0.87008284023668636</v>
      </c>
      <c r="P383" s="5">
        <f>IFERROR(E383/G383,"No Backers")</f>
        <v>60.017959183673469</v>
      </c>
      <c r="Q383" s="7" t="str">
        <f>LEFT(N383,FIND("/",N383)-1)</f>
        <v>theater</v>
      </c>
      <c r="R383" s="7" t="str">
        <f>RIGHT(N383,LEN(N383)-FIND("/",N383))</f>
        <v>plays</v>
      </c>
      <c r="S383" s="11">
        <f t="shared" si="10"/>
        <v>42399.25</v>
      </c>
      <c r="T383" s="11">
        <f t="shared" si="11"/>
        <v>42403.25</v>
      </c>
    </row>
    <row r="384" spans="1:20" x14ac:dyDescent="0.3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3304</v>
      </c>
      <c r="H384" t="s">
        <v>107</v>
      </c>
      <c r="I384" t="s">
        <v>108</v>
      </c>
      <c r="J384">
        <v>1510898400</v>
      </c>
      <c r="K384">
        <v>1513922400</v>
      </c>
      <c r="L384" t="b">
        <v>0</v>
      </c>
      <c r="M384" t="b">
        <v>0</v>
      </c>
      <c r="N384" t="s">
        <v>119</v>
      </c>
      <c r="O384" s="4">
        <f>E384/D384</f>
        <v>0.87211757648470301</v>
      </c>
      <c r="P384" s="5">
        <f>IFERROR(E384/G384,"No Backers")</f>
        <v>44.001815980629537</v>
      </c>
      <c r="Q384" s="7" t="str">
        <f>LEFT(N384,FIND("/",N384)-1)</f>
        <v>publishing</v>
      </c>
      <c r="R384" s="7" t="str">
        <f>RIGHT(N384,LEN(N384)-FIND("/",N384))</f>
        <v>fiction</v>
      </c>
      <c r="S384" s="11">
        <f t="shared" si="10"/>
        <v>43056.25</v>
      </c>
      <c r="T384" s="11">
        <f t="shared" si="11"/>
        <v>43091.25</v>
      </c>
    </row>
    <row r="385" spans="1:20" x14ac:dyDescent="0.3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64</v>
      </c>
      <c r="H385" t="s">
        <v>21</v>
      </c>
      <c r="I385" t="s">
        <v>22</v>
      </c>
      <c r="J385">
        <v>1456984800</v>
      </c>
      <c r="K385">
        <v>1458882000</v>
      </c>
      <c r="L385" t="b">
        <v>0</v>
      </c>
      <c r="M385" t="b">
        <v>1</v>
      </c>
      <c r="N385" t="s">
        <v>53</v>
      </c>
      <c r="O385" s="4">
        <f>E385/D385</f>
        <v>0.87679487179487181</v>
      </c>
      <c r="P385" s="5">
        <f>IFERROR(E385/G385,"No Backers")</f>
        <v>106.859375</v>
      </c>
      <c r="Q385" s="7" t="str">
        <f>LEFT(N385,FIND("/",N385)-1)</f>
        <v>film &amp; video</v>
      </c>
      <c r="R385" s="7" t="str">
        <f>RIGHT(N385,LEN(N385)-FIND("/",N385))</f>
        <v>drama</v>
      </c>
      <c r="S385" s="11">
        <f t="shared" si="10"/>
        <v>42432.25</v>
      </c>
      <c r="T385" s="11">
        <f t="shared" si="11"/>
        <v>42454.208333333328</v>
      </c>
    </row>
    <row r="386" spans="1:20" ht="31.2" x14ac:dyDescent="0.3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73</v>
      </c>
      <c r="H386" t="s">
        <v>21</v>
      </c>
      <c r="I386" t="s">
        <v>22</v>
      </c>
      <c r="J386">
        <v>1442552400</v>
      </c>
      <c r="K386">
        <v>1442638800</v>
      </c>
      <c r="L386" t="b">
        <v>0</v>
      </c>
      <c r="M386" t="b">
        <v>0</v>
      </c>
      <c r="N386" t="s">
        <v>33</v>
      </c>
      <c r="O386" s="4">
        <f>E386/D386</f>
        <v>0.88</v>
      </c>
      <c r="P386" s="5">
        <f>IFERROR(E386/G386,"No Backers")</f>
        <v>86.794520547945211</v>
      </c>
      <c r="Q386" s="7" t="str">
        <f>LEFT(N386,FIND("/",N386)-1)</f>
        <v>theater</v>
      </c>
      <c r="R386" s="7" t="str">
        <f>RIGHT(N386,LEN(N386)-FIND("/",N386))</f>
        <v>plays</v>
      </c>
      <c r="S386" s="11">
        <f t="shared" si="10"/>
        <v>42265.208333333328</v>
      </c>
      <c r="T386" s="11">
        <f t="shared" si="11"/>
        <v>42266.208333333328</v>
      </c>
    </row>
    <row r="387" spans="1:20" x14ac:dyDescent="0.3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31</v>
      </c>
      <c r="H387" t="s">
        <v>21</v>
      </c>
      <c r="I387" t="s">
        <v>22</v>
      </c>
      <c r="J387">
        <v>1350709200</v>
      </c>
      <c r="K387">
        <v>1352527200</v>
      </c>
      <c r="L387" t="b">
        <v>0</v>
      </c>
      <c r="M387" t="b">
        <v>0</v>
      </c>
      <c r="N387" t="s">
        <v>71</v>
      </c>
      <c r="O387" s="4">
        <f>E387/D387</f>
        <v>0.88166666666666671</v>
      </c>
      <c r="P387" s="5">
        <f>IFERROR(E387/G387,"No Backers")</f>
        <v>102.38709677419355</v>
      </c>
      <c r="Q387" s="7" t="str">
        <f>LEFT(N387,FIND("/",N387)-1)</f>
        <v>film &amp; video</v>
      </c>
      <c r="R387" s="7" t="str">
        <f>RIGHT(N387,LEN(N387)-FIND("/",N387))</f>
        <v>animation</v>
      </c>
      <c r="S387" s="11">
        <f t="shared" ref="S387:S450" si="12">(((J387/60)/60)/24)+DATE(1970,1,1)</f>
        <v>41202.208333333336</v>
      </c>
      <c r="T387" s="11">
        <f t="shared" ref="T387:T450" si="13">(((K387/60)/60)/24)+DATE(1970,1,1)</f>
        <v>41223.25</v>
      </c>
    </row>
    <row r="388" spans="1:20" x14ac:dyDescent="0.3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3868</v>
      </c>
      <c r="H388" t="s">
        <v>107</v>
      </c>
      <c r="I388" t="s">
        <v>108</v>
      </c>
      <c r="J388">
        <v>1393048800</v>
      </c>
      <c r="K388">
        <v>1394344800</v>
      </c>
      <c r="L388" t="b">
        <v>0</v>
      </c>
      <c r="M388" t="b">
        <v>0</v>
      </c>
      <c r="N388" t="s">
        <v>100</v>
      </c>
      <c r="O388" s="4">
        <f>E388/D388</f>
        <v>0.88479410269445857</v>
      </c>
      <c r="P388" s="5">
        <f>IFERROR(E388/G388,"No Backers")</f>
        <v>44.994570837642193</v>
      </c>
      <c r="Q388" s="7" t="str">
        <f>LEFT(N388,FIND("/",N388)-1)</f>
        <v>film &amp; video</v>
      </c>
      <c r="R388" s="7" t="str">
        <f>RIGHT(N388,LEN(N388)-FIND("/",N388))</f>
        <v>shorts</v>
      </c>
      <c r="S388" s="11">
        <f t="shared" si="12"/>
        <v>41692.25</v>
      </c>
      <c r="T388" s="11">
        <f t="shared" si="13"/>
        <v>41707.25</v>
      </c>
    </row>
    <row r="389" spans="1:20" x14ac:dyDescent="0.3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2915</v>
      </c>
      <c r="H389" t="s">
        <v>21</v>
      </c>
      <c r="I389" t="s">
        <v>22</v>
      </c>
      <c r="J389">
        <v>1363150800</v>
      </c>
      <c r="K389">
        <v>1364101200</v>
      </c>
      <c r="L389" t="b">
        <v>0</v>
      </c>
      <c r="M389" t="b">
        <v>0</v>
      </c>
      <c r="N389" t="s">
        <v>89</v>
      </c>
      <c r="O389" s="4">
        <f>E389/D389</f>
        <v>0.88599797365754818</v>
      </c>
      <c r="P389" s="5">
        <f>IFERROR(E389/G389,"No Backers")</f>
        <v>29.999313893653515</v>
      </c>
      <c r="Q389" s="7" t="str">
        <f>LEFT(N389,FIND("/",N389)-1)</f>
        <v>games</v>
      </c>
      <c r="R389" s="7" t="str">
        <f>RIGHT(N389,LEN(N389)-FIND("/",N389))</f>
        <v>video games</v>
      </c>
      <c r="S389" s="11">
        <f t="shared" si="12"/>
        <v>41346.208333333336</v>
      </c>
      <c r="T389" s="11">
        <f t="shared" si="13"/>
        <v>41357.208333333336</v>
      </c>
    </row>
    <row r="390" spans="1:20" x14ac:dyDescent="0.3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2690</v>
      </c>
      <c r="H390" t="s">
        <v>21</v>
      </c>
      <c r="I390" t="s">
        <v>22</v>
      </c>
      <c r="J390">
        <v>1577253600</v>
      </c>
      <c r="K390">
        <v>1578981600</v>
      </c>
      <c r="L390" t="b">
        <v>0</v>
      </c>
      <c r="M390" t="b">
        <v>0</v>
      </c>
      <c r="N390" t="s">
        <v>33</v>
      </c>
      <c r="O390" s="4">
        <f>E390/D390</f>
        <v>0.88803571428571426</v>
      </c>
      <c r="P390" s="5">
        <f>IFERROR(E390/G390,"No Backers")</f>
        <v>61.007063197026021</v>
      </c>
      <c r="Q390" s="7" t="str">
        <f>LEFT(N390,FIND("/",N390)-1)</f>
        <v>theater</v>
      </c>
      <c r="R390" s="7" t="str">
        <f>RIGHT(N390,LEN(N390)-FIND("/",N390))</f>
        <v>plays</v>
      </c>
      <c r="S390" s="11">
        <f t="shared" si="12"/>
        <v>43824.25</v>
      </c>
      <c r="T390" s="11">
        <f t="shared" si="13"/>
        <v>43844.25</v>
      </c>
    </row>
    <row r="391" spans="1:20" ht="31.2" x14ac:dyDescent="0.3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524</v>
      </c>
      <c r="H391" t="s">
        <v>21</v>
      </c>
      <c r="I391" t="s">
        <v>22</v>
      </c>
      <c r="J391">
        <v>1287982800</v>
      </c>
      <c r="K391">
        <v>1288501200</v>
      </c>
      <c r="L391" t="b">
        <v>0</v>
      </c>
      <c r="M391" t="b">
        <v>1</v>
      </c>
      <c r="N391" t="s">
        <v>33</v>
      </c>
      <c r="O391" s="4">
        <f>E391/D391</f>
        <v>0.88815837937384901</v>
      </c>
      <c r="P391" s="5">
        <f>IFERROR(E391/G391,"No Backers")</f>
        <v>92.036259541984734</v>
      </c>
      <c r="Q391" s="7" t="str">
        <f>LEFT(N391,FIND("/",N391)-1)</f>
        <v>theater</v>
      </c>
      <c r="R391" s="7" t="str">
        <f>RIGHT(N391,LEN(N391)-FIND("/",N391))</f>
        <v>plays</v>
      </c>
      <c r="S391" s="11">
        <f t="shared" si="12"/>
        <v>40476.208333333336</v>
      </c>
      <c r="T391" s="11">
        <f t="shared" si="13"/>
        <v>40482.208333333336</v>
      </c>
    </row>
    <row r="392" spans="1:20" x14ac:dyDescent="0.3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1335</v>
      </c>
      <c r="H392" t="s">
        <v>15</v>
      </c>
      <c r="I392" t="s">
        <v>16</v>
      </c>
      <c r="J392">
        <v>1302238800</v>
      </c>
      <c r="K392">
        <v>1303275600</v>
      </c>
      <c r="L392" t="b">
        <v>0</v>
      </c>
      <c r="M392" t="b">
        <v>0</v>
      </c>
      <c r="N392" t="s">
        <v>53</v>
      </c>
      <c r="O392" s="4">
        <f>E392/D392</f>
        <v>0.8902139917695473</v>
      </c>
      <c r="P392" s="5">
        <f>IFERROR(E392/G392,"No Backers")</f>
        <v>81.019475655430711</v>
      </c>
      <c r="Q392" s="7" t="str">
        <f>LEFT(N392,FIND("/",N392)-1)</f>
        <v>film &amp; video</v>
      </c>
      <c r="R392" s="7" t="str">
        <f>RIGHT(N392,LEN(N392)-FIND("/",N392))</f>
        <v>drama</v>
      </c>
      <c r="S392" s="11">
        <f t="shared" si="12"/>
        <v>40641.208333333336</v>
      </c>
      <c r="T392" s="11">
        <f t="shared" si="13"/>
        <v>40653.208333333336</v>
      </c>
    </row>
    <row r="393" spans="1:20" x14ac:dyDescent="0.3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55</v>
      </c>
      <c r="H393" t="s">
        <v>21</v>
      </c>
      <c r="I393" t="s">
        <v>22</v>
      </c>
      <c r="J393">
        <v>1571720400</v>
      </c>
      <c r="K393">
        <v>1572411600</v>
      </c>
      <c r="L393" t="b">
        <v>0</v>
      </c>
      <c r="M393" t="b">
        <v>0</v>
      </c>
      <c r="N393" t="s">
        <v>53</v>
      </c>
      <c r="O393" s="4">
        <f>E393/D393</f>
        <v>0.89349206349206345</v>
      </c>
      <c r="P393" s="5">
        <f>IFERROR(E393/G393,"No Backers")</f>
        <v>102.34545454545454</v>
      </c>
      <c r="Q393" s="7" t="str">
        <f>LEFT(N393,FIND("/",N393)-1)</f>
        <v>film &amp; video</v>
      </c>
      <c r="R393" s="7" t="str">
        <f>RIGHT(N393,LEN(N393)-FIND("/",N393))</f>
        <v>drama</v>
      </c>
      <c r="S393" s="11">
        <f t="shared" si="12"/>
        <v>43760.208333333328</v>
      </c>
      <c r="T393" s="11">
        <f t="shared" si="13"/>
        <v>43768.208333333328</v>
      </c>
    </row>
    <row r="394" spans="1:20" x14ac:dyDescent="0.3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435</v>
      </c>
      <c r="H394" t="s">
        <v>21</v>
      </c>
      <c r="I394" t="s">
        <v>22</v>
      </c>
      <c r="J394">
        <v>1528088400</v>
      </c>
      <c r="K394">
        <v>1532408400</v>
      </c>
      <c r="L394" t="b">
        <v>0</v>
      </c>
      <c r="M394" t="b">
        <v>0</v>
      </c>
      <c r="N394" t="s">
        <v>33</v>
      </c>
      <c r="O394" s="4">
        <f>E394/D394</f>
        <v>0.89618243243243245</v>
      </c>
      <c r="P394" s="5">
        <f>IFERROR(E394/G394,"No Backers")</f>
        <v>60.981609195402299</v>
      </c>
      <c r="Q394" s="7" t="str">
        <f>LEFT(N394,FIND("/",N394)-1)</f>
        <v>theater</v>
      </c>
      <c r="R394" s="7" t="str">
        <f>RIGHT(N394,LEN(N394)-FIND("/",N394))</f>
        <v>plays</v>
      </c>
      <c r="S394" s="11">
        <f t="shared" si="12"/>
        <v>43255.208333333328</v>
      </c>
      <c r="T394" s="11">
        <f t="shared" si="13"/>
        <v>43305.208333333328</v>
      </c>
    </row>
    <row r="395" spans="1:20" x14ac:dyDescent="0.3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940</v>
      </c>
      <c r="H395" t="s">
        <v>98</v>
      </c>
      <c r="I395" t="s">
        <v>99</v>
      </c>
      <c r="J395">
        <v>1308459600</v>
      </c>
      <c r="K395">
        <v>1312693200</v>
      </c>
      <c r="L395" t="b">
        <v>0</v>
      </c>
      <c r="M395" t="b">
        <v>1</v>
      </c>
      <c r="N395" t="s">
        <v>42</v>
      </c>
      <c r="O395" s="4">
        <f>E395/D395</f>
        <v>0.89736683417085428</v>
      </c>
      <c r="P395" s="5">
        <f>IFERROR(E395/G395,"No Backers")</f>
        <v>94.987234042553197</v>
      </c>
      <c r="Q395" s="7" t="str">
        <f>LEFT(N395,FIND("/",N395)-1)</f>
        <v>film &amp; video</v>
      </c>
      <c r="R395" s="7" t="str">
        <f>RIGHT(N395,LEN(N395)-FIND("/",N395))</f>
        <v>documentary</v>
      </c>
      <c r="S395" s="11">
        <f t="shared" si="12"/>
        <v>40713.208333333336</v>
      </c>
      <c r="T395" s="11">
        <f t="shared" si="13"/>
        <v>40762.208333333336</v>
      </c>
    </row>
    <row r="396" spans="1:20" x14ac:dyDescent="0.3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1758</v>
      </c>
      <c r="H396" t="s">
        <v>21</v>
      </c>
      <c r="I396" t="s">
        <v>22</v>
      </c>
      <c r="J396">
        <v>1425103200</v>
      </c>
      <c r="K396">
        <v>1425621600</v>
      </c>
      <c r="L396" t="b">
        <v>0</v>
      </c>
      <c r="M396" t="b">
        <v>0</v>
      </c>
      <c r="N396" t="s">
        <v>28</v>
      </c>
      <c r="O396" s="4">
        <f>E396/D396</f>
        <v>0.89738979118329465</v>
      </c>
      <c r="P396" s="5">
        <f>IFERROR(E396/G396,"No Backers")</f>
        <v>44.001706484641637</v>
      </c>
      <c r="Q396" s="7" t="str">
        <f>LEFT(N396,FIND("/",N396)-1)</f>
        <v>technology</v>
      </c>
      <c r="R396" s="7" t="str">
        <f>RIGHT(N396,LEN(N396)-FIND("/",N396))</f>
        <v>web</v>
      </c>
      <c r="S396" s="11">
        <f t="shared" si="12"/>
        <v>42063.25</v>
      </c>
      <c r="T396" s="11">
        <f t="shared" si="13"/>
        <v>42069.25</v>
      </c>
    </row>
    <row r="397" spans="1:20" ht="31.2" x14ac:dyDescent="0.3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120</v>
      </c>
      <c r="H397" t="s">
        <v>21</v>
      </c>
      <c r="I397" t="s">
        <v>22</v>
      </c>
      <c r="J397">
        <v>1520748000</v>
      </c>
      <c r="K397">
        <v>1521262800</v>
      </c>
      <c r="L397" t="b">
        <v>0</v>
      </c>
      <c r="M397" t="b">
        <v>0</v>
      </c>
      <c r="N397" t="s">
        <v>65</v>
      </c>
      <c r="O397" s="4">
        <f>E397/D397</f>
        <v>0.89866666666666661</v>
      </c>
      <c r="P397" s="5">
        <f>IFERROR(E397/G397,"No Backers")</f>
        <v>44.93333333333333</v>
      </c>
      <c r="Q397" s="7" t="str">
        <f>LEFT(N397,FIND("/",N397)-1)</f>
        <v>technology</v>
      </c>
      <c r="R397" s="7" t="str">
        <f>RIGHT(N397,LEN(N397)-FIND("/",N397))</f>
        <v>wearables</v>
      </c>
      <c r="S397" s="11">
        <f t="shared" si="12"/>
        <v>43170.25</v>
      </c>
      <c r="T397" s="11">
        <f t="shared" si="13"/>
        <v>43176.208333333328</v>
      </c>
    </row>
    <row r="398" spans="1:20" x14ac:dyDescent="0.3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121</v>
      </c>
      <c r="H398" t="s">
        <v>21</v>
      </c>
      <c r="I398" t="s">
        <v>22</v>
      </c>
      <c r="J398">
        <v>1440392400</v>
      </c>
      <c r="K398">
        <v>1442552400</v>
      </c>
      <c r="L398" t="b">
        <v>0</v>
      </c>
      <c r="M398" t="b">
        <v>0</v>
      </c>
      <c r="N398" t="s">
        <v>33</v>
      </c>
      <c r="O398" s="4">
        <f>E398/D398</f>
        <v>0.89870129870129867</v>
      </c>
      <c r="P398" s="5">
        <f>IFERROR(E398/G398,"No Backers")</f>
        <v>57.190082644628099</v>
      </c>
      <c r="Q398" s="7" t="str">
        <f>LEFT(N398,FIND("/",N398)-1)</f>
        <v>theater</v>
      </c>
      <c r="R398" s="7" t="str">
        <f>RIGHT(N398,LEN(N398)-FIND("/",N398))</f>
        <v>plays</v>
      </c>
      <c r="S398" s="11">
        <f t="shared" si="12"/>
        <v>42240.208333333328</v>
      </c>
      <c r="T398" s="11">
        <f t="shared" si="13"/>
        <v>42265.208333333328</v>
      </c>
    </row>
    <row r="399" spans="1:20" x14ac:dyDescent="0.3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105</v>
      </c>
      <c r="H399" t="s">
        <v>21</v>
      </c>
      <c r="I399" t="s">
        <v>22</v>
      </c>
      <c r="J399">
        <v>1419746400</v>
      </c>
      <c r="K399">
        <v>1421906400</v>
      </c>
      <c r="L399" t="b">
        <v>0</v>
      </c>
      <c r="M399" t="b">
        <v>0</v>
      </c>
      <c r="N399" t="s">
        <v>42</v>
      </c>
      <c r="O399" s="4">
        <f>E399/D399</f>
        <v>0.90063492063492068</v>
      </c>
      <c r="P399" s="5">
        <f>IFERROR(E399/G399,"No Backers")</f>
        <v>54.038095238095238</v>
      </c>
      <c r="Q399" s="7" t="str">
        <f>LEFT(N399,FIND("/",N399)-1)</f>
        <v>film &amp; video</v>
      </c>
      <c r="R399" s="7" t="str">
        <f>RIGHT(N399,LEN(N399)-FIND("/",N399))</f>
        <v>documentary</v>
      </c>
      <c r="S399" s="11">
        <f t="shared" si="12"/>
        <v>42001.25</v>
      </c>
      <c r="T399" s="11">
        <f t="shared" si="13"/>
        <v>42026.25</v>
      </c>
    </row>
    <row r="400" spans="1:20" x14ac:dyDescent="0.3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219</v>
      </c>
      <c r="H400" t="s">
        <v>21</v>
      </c>
      <c r="I400" t="s">
        <v>22</v>
      </c>
      <c r="J400">
        <v>1500786000</v>
      </c>
      <c r="K400">
        <v>1500872400</v>
      </c>
      <c r="L400" t="b">
        <v>0</v>
      </c>
      <c r="M400" t="b">
        <v>0</v>
      </c>
      <c r="N400" t="s">
        <v>28</v>
      </c>
      <c r="O400" s="4">
        <f>E400/D400</f>
        <v>0.90249999999999997</v>
      </c>
      <c r="P400" s="5">
        <f>IFERROR(E400/G400,"No Backers")</f>
        <v>32.968036529680369</v>
      </c>
      <c r="Q400" s="7" t="str">
        <f>LEFT(N400,FIND("/",N400)-1)</f>
        <v>technology</v>
      </c>
      <c r="R400" s="7" t="str">
        <f>RIGHT(N400,LEN(N400)-FIND("/",N400))</f>
        <v>web</v>
      </c>
      <c r="S400" s="11">
        <f t="shared" si="12"/>
        <v>42939.208333333328</v>
      </c>
      <c r="T400" s="11">
        <f t="shared" si="13"/>
        <v>42940.208333333328</v>
      </c>
    </row>
    <row r="401" spans="1:20" ht="31.2" x14ac:dyDescent="0.3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77</v>
      </c>
      <c r="H401" t="s">
        <v>40</v>
      </c>
      <c r="I401" t="s">
        <v>41</v>
      </c>
      <c r="J401">
        <v>1562648400</v>
      </c>
      <c r="K401">
        <v>1564203600</v>
      </c>
      <c r="L401" t="b">
        <v>0</v>
      </c>
      <c r="M401" t="b">
        <v>0</v>
      </c>
      <c r="N401" t="s">
        <v>23</v>
      </c>
      <c r="O401" s="4">
        <f>E401/D401</f>
        <v>0.90633333333333332</v>
      </c>
      <c r="P401" s="5">
        <f>IFERROR(E401/G401,"No Backers")</f>
        <v>70.623376623376629</v>
      </c>
      <c r="Q401" s="7" t="str">
        <f>LEFT(N401,FIND("/",N401)-1)</f>
        <v>music</v>
      </c>
      <c r="R401" s="7" t="str">
        <f>RIGHT(N401,LEN(N401)-FIND("/",N401))</f>
        <v>rock</v>
      </c>
      <c r="S401" s="11">
        <f t="shared" si="12"/>
        <v>43655.208333333328</v>
      </c>
      <c r="T401" s="11">
        <f t="shared" si="13"/>
        <v>43673.208333333328</v>
      </c>
    </row>
    <row r="402" spans="1:20" x14ac:dyDescent="0.3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2138</v>
      </c>
      <c r="H402" t="s">
        <v>21</v>
      </c>
      <c r="I402" t="s">
        <v>22</v>
      </c>
      <c r="J402">
        <v>1392012000</v>
      </c>
      <c r="K402">
        <v>1394427600</v>
      </c>
      <c r="L402" t="b">
        <v>0</v>
      </c>
      <c r="M402" t="b">
        <v>1</v>
      </c>
      <c r="N402" t="s">
        <v>122</v>
      </c>
      <c r="O402" s="4">
        <f>E402/D402</f>
        <v>0.90675916230366493</v>
      </c>
      <c r="P402" s="5">
        <f>IFERROR(E402/G402,"No Backers")</f>
        <v>81.006080449017773</v>
      </c>
      <c r="Q402" s="7" t="str">
        <f>LEFT(N402,FIND("/",N402)-1)</f>
        <v>photography</v>
      </c>
      <c r="R402" s="7" t="str">
        <f>RIGHT(N402,LEN(N402)-FIND("/",N402))</f>
        <v>photography books</v>
      </c>
      <c r="S402" s="11">
        <f t="shared" si="12"/>
        <v>41680.25</v>
      </c>
      <c r="T402" s="11">
        <f t="shared" si="13"/>
        <v>41708.208333333336</v>
      </c>
    </row>
    <row r="403" spans="1:20" ht="31.2" x14ac:dyDescent="0.3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73</v>
      </c>
      <c r="H403" t="s">
        <v>21</v>
      </c>
      <c r="I403" t="s">
        <v>22</v>
      </c>
      <c r="J403">
        <v>1529125200</v>
      </c>
      <c r="K403">
        <v>1531112400</v>
      </c>
      <c r="L403" t="b">
        <v>0</v>
      </c>
      <c r="M403" t="b">
        <v>1</v>
      </c>
      <c r="N403" t="s">
        <v>33</v>
      </c>
      <c r="O403" s="4">
        <f>E403/D403</f>
        <v>0.90723076923076929</v>
      </c>
      <c r="P403" s="5">
        <f>IFERROR(E403/G403,"No Backers")</f>
        <v>80.780821917808225</v>
      </c>
      <c r="Q403" s="7" t="str">
        <f>LEFT(N403,FIND("/",N403)-1)</f>
        <v>theater</v>
      </c>
      <c r="R403" s="7" t="str">
        <f>RIGHT(N403,LEN(N403)-FIND("/",N403))</f>
        <v>plays</v>
      </c>
      <c r="S403" s="11">
        <f t="shared" si="12"/>
        <v>43267.208333333328</v>
      </c>
      <c r="T403" s="11">
        <f t="shared" si="13"/>
        <v>43290.208333333328</v>
      </c>
    </row>
    <row r="404" spans="1:20" x14ac:dyDescent="0.3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2062</v>
      </c>
      <c r="H404" t="s">
        <v>21</v>
      </c>
      <c r="I404" t="s">
        <v>22</v>
      </c>
      <c r="J404">
        <v>1331445600</v>
      </c>
      <c r="K404">
        <v>1333256400</v>
      </c>
      <c r="L404" t="b">
        <v>0</v>
      </c>
      <c r="M404" t="b">
        <v>1</v>
      </c>
      <c r="N404" t="s">
        <v>33</v>
      </c>
      <c r="O404" s="4">
        <f>E404/D404</f>
        <v>0.91520972644376897</v>
      </c>
      <c r="P404" s="5">
        <f>IFERROR(E404/G404,"No Backers")</f>
        <v>73.012609117361791</v>
      </c>
      <c r="Q404" s="7" t="str">
        <f>LEFT(N404,FIND("/",N404)-1)</f>
        <v>theater</v>
      </c>
      <c r="R404" s="7" t="str">
        <f>RIGHT(N404,LEN(N404)-FIND("/",N404))</f>
        <v>plays</v>
      </c>
      <c r="S404" s="11">
        <f t="shared" si="12"/>
        <v>40979.25</v>
      </c>
      <c r="T404" s="11">
        <f t="shared" si="13"/>
        <v>41000.208333333336</v>
      </c>
    </row>
    <row r="405" spans="1:20" ht="31.2" x14ac:dyDescent="0.3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1784</v>
      </c>
      <c r="H405" t="s">
        <v>21</v>
      </c>
      <c r="I405" t="s">
        <v>22</v>
      </c>
      <c r="J405">
        <v>1283230800</v>
      </c>
      <c r="K405">
        <v>1284440400</v>
      </c>
      <c r="L405" t="b">
        <v>0</v>
      </c>
      <c r="M405" t="b">
        <v>1</v>
      </c>
      <c r="N405" t="s">
        <v>119</v>
      </c>
      <c r="O405" s="4">
        <f>E405/D405</f>
        <v>0.91740952380952379</v>
      </c>
      <c r="P405" s="5">
        <f>IFERROR(E405/G405,"No Backers")</f>
        <v>53.995515695067262</v>
      </c>
      <c r="Q405" s="7" t="str">
        <f>LEFT(N405,FIND("/",N405)-1)</f>
        <v>publishing</v>
      </c>
      <c r="R405" s="7" t="str">
        <f>RIGHT(N405,LEN(N405)-FIND("/",N405))</f>
        <v>fiction</v>
      </c>
      <c r="S405" s="11">
        <f t="shared" si="12"/>
        <v>40421.208333333336</v>
      </c>
      <c r="T405" s="11">
        <f t="shared" si="13"/>
        <v>40435.208333333336</v>
      </c>
    </row>
    <row r="406" spans="1:20" x14ac:dyDescent="0.3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1467</v>
      </c>
      <c r="H406" t="s">
        <v>40</v>
      </c>
      <c r="I406" t="s">
        <v>41</v>
      </c>
      <c r="J406">
        <v>1332824400</v>
      </c>
      <c r="K406">
        <v>1334206800</v>
      </c>
      <c r="L406" t="b">
        <v>0</v>
      </c>
      <c r="M406" t="b">
        <v>1</v>
      </c>
      <c r="N406" t="s">
        <v>65</v>
      </c>
      <c r="O406" s="4">
        <f>E406/D406</f>
        <v>0.91867805186590767</v>
      </c>
      <c r="P406" s="5">
        <f>IFERROR(E406/G406,"No Backers")</f>
        <v>99.006816632583508</v>
      </c>
      <c r="Q406" s="7" t="str">
        <f>LEFT(N406,FIND("/",N406)-1)</f>
        <v>technology</v>
      </c>
      <c r="R406" s="7" t="str">
        <f>RIGHT(N406,LEN(N406)-FIND("/",N406))</f>
        <v>wearables</v>
      </c>
      <c r="S406" s="11">
        <f t="shared" si="12"/>
        <v>40995.208333333336</v>
      </c>
      <c r="T406" s="11">
        <f t="shared" si="13"/>
        <v>41011.208333333336</v>
      </c>
    </row>
    <row r="407" spans="1:20" x14ac:dyDescent="0.3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1121</v>
      </c>
      <c r="H407" t="s">
        <v>21</v>
      </c>
      <c r="I407" t="s">
        <v>22</v>
      </c>
      <c r="J407">
        <v>1490158800</v>
      </c>
      <c r="K407">
        <v>1492146000</v>
      </c>
      <c r="L407" t="b">
        <v>0</v>
      </c>
      <c r="M407" t="b">
        <v>1</v>
      </c>
      <c r="N407" t="s">
        <v>23</v>
      </c>
      <c r="O407" s="4">
        <f>E407/D407</f>
        <v>0.91984615384615387</v>
      </c>
      <c r="P407" s="5">
        <f>IFERROR(E407/G407,"No Backers")</f>
        <v>96.005352363960753</v>
      </c>
      <c r="Q407" s="7" t="str">
        <f>LEFT(N407,FIND("/",N407)-1)</f>
        <v>music</v>
      </c>
      <c r="R407" s="7" t="str">
        <f>RIGHT(N407,LEN(N407)-FIND("/",N407))</f>
        <v>rock</v>
      </c>
      <c r="S407" s="11">
        <f t="shared" si="12"/>
        <v>42816.208333333328</v>
      </c>
      <c r="T407" s="11">
        <f t="shared" si="13"/>
        <v>42839.208333333328</v>
      </c>
    </row>
    <row r="408" spans="1:20" x14ac:dyDescent="0.3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36</v>
      </c>
      <c r="H408" t="s">
        <v>36</v>
      </c>
      <c r="I408" t="s">
        <v>37</v>
      </c>
      <c r="J408">
        <v>1464325200</v>
      </c>
      <c r="K408">
        <v>1464498000</v>
      </c>
      <c r="L408" t="b">
        <v>0</v>
      </c>
      <c r="M408" t="b">
        <v>1</v>
      </c>
      <c r="N408" t="s">
        <v>23</v>
      </c>
      <c r="O408" s="4">
        <f>E408/D408</f>
        <v>0.921875</v>
      </c>
      <c r="P408" s="5">
        <f>IFERROR(E408/G408,"No Backers")</f>
        <v>81.944444444444443</v>
      </c>
      <c r="Q408" s="7" t="str">
        <f>LEFT(N408,FIND("/",N408)-1)</f>
        <v>music</v>
      </c>
      <c r="R408" s="7" t="str">
        <f>RIGHT(N408,LEN(N408)-FIND("/",N408))</f>
        <v>rock</v>
      </c>
      <c r="S408" s="11">
        <f t="shared" si="12"/>
        <v>42517.208333333328</v>
      </c>
      <c r="T408" s="11">
        <f t="shared" si="13"/>
        <v>42519.208333333328</v>
      </c>
    </row>
    <row r="409" spans="1:20" x14ac:dyDescent="0.3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62</v>
      </c>
      <c r="H409" t="s">
        <v>107</v>
      </c>
      <c r="I409" t="s">
        <v>108</v>
      </c>
      <c r="J409">
        <v>1431925200</v>
      </c>
      <c r="K409">
        <v>1432011600</v>
      </c>
      <c r="L409" t="b">
        <v>0</v>
      </c>
      <c r="M409" t="b">
        <v>0</v>
      </c>
      <c r="N409" t="s">
        <v>23</v>
      </c>
      <c r="O409" s="4">
        <f>E409/D409</f>
        <v>0.92320000000000002</v>
      </c>
      <c r="P409" s="5">
        <f>IFERROR(E409/G409,"No Backers")</f>
        <v>111.6774193548387</v>
      </c>
      <c r="Q409" s="7" t="str">
        <f>LEFT(N409,FIND("/",N409)-1)</f>
        <v>music</v>
      </c>
      <c r="R409" s="7" t="str">
        <f>RIGHT(N409,LEN(N409)-FIND("/",N409))</f>
        <v>rock</v>
      </c>
      <c r="S409" s="11">
        <f t="shared" si="12"/>
        <v>42142.208333333328</v>
      </c>
      <c r="T409" s="11">
        <f t="shared" si="13"/>
        <v>42143.208333333328</v>
      </c>
    </row>
    <row r="410" spans="1:20" x14ac:dyDescent="0.3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114</v>
      </c>
      <c r="H410" t="s">
        <v>21</v>
      </c>
      <c r="I410" t="s">
        <v>22</v>
      </c>
      <c r="J410">
        <v>1280984400</v>
      </c>
      <c r="K410">
        <v>1282539600</v>
      </c>
      <c r="L410" t="b">
        <v>0</v>
      </c>
      <c r="M410" t="b">
        <v>1</v>
      </c>
      <c r="N410" t="s">
        <v>33</v>
      </c>
      <c r="O410" s="4">
        <f>E410/D410</f>
        <v>0.92448275862068963</v>
      </c>
      <c r="P410" s="5">
        <f>IFERROR(E410/G410,"No Backers")</f>
        <v>47.035087719298247</v>
      </c>
      <c r="Q410" s="7" t="str">
        <f>LEFT(N410,FIND("/",N410)-1)</f>
        <v>theater</v>
      </c>
      <c r="R410" s="7" t="str">
        <f>RIGHT(N410,LEN(N410)-FIND("/",N410))</f>
        <v>plays</v>
      </c>
      <c r="S410" s="11">
        <f t="shared" si="12"/>
        <v>40395.208333333336</v>
      </c>
      <c r="T410" s="11">
        <f t="shared" si="13"/>
        <v>40413.208333333336</v>
      </c>
    </row>
    <row r="411" spans="1:20" ht="31.2" x14ac:dyDescent="0.3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2253</v>
      </c>
      <c r="H411" t="s">
        <v>15</v>
      </c>
      <c r="I411" t="s">
        <v>16</v>
      </c>
      <c r="J411">
        <v>1298268000</v>
      </c>
      <c r="K411">
        <v>1301720400</v>
      </c>
      <c r="L411" t="b">
        <v>0</v>
      </c>
      <c r="M411" t="b">
        <v>0</v>
      </c>
      <c r="N411" t="s">
        <v>33</v>
      </c>
      <c r="O411" s="4">
        <f>E411/D411</f>
        <v>0.92745983935742971</v>
      </c>
      <c r="P411" s="5">
        <f>IFERROR(E411/G411,"No Backers")</f>
        <v>82.001775410563695</v>
      </c>
      <c r="Q411" s="7" t="str">
        <f>LEFT(N411,FIND("/",N411)-1)</f>
        <v>theater</v>
      </c>
      <c r="R411" s="7" t="str">
        <f>RIGHT(N411,LEN(N411)-FIND("/",N411))</f>
        <v>plays</v>
      </c>
      <c r="S411" s="11">
        <f t="shared" si="12"/>
        <v>40595.25</v>
      </c>
      <c r="T411" s="11">
        <f t="shared" si="13"/>
        <v>40635.208333333336</v>
      </c>
    </row>
    <row r="412" spans="1:20" x14ac:dyDescent="0.3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4697</v>
      </c>
      <c r="H412" t="s">
        <v>21</v>
      </c>
      <c r="I412" t="s">
        <v>22</v>
      </c>
      <c r="J412">
        <v>1537938000</v>
      </c>
      <c r="K412">
        <v>1539752400</v>
      </c>
      <c r="L412" t="b">
        <v>0</v>
      </c>
      <c r="M412" t="b">
        <v>1</v>
      </c>
      <c r="N412" t="s">
        <v>23</v>
      </c>
      <c r="O412" s="4">
        <f>E412/D412</f>
        <v>0.92911504424778757</v>
      </c>
      <c r="P412" s="5">
        <f>IFERROR(E412/G412,"No Backers")</f>
        <v>37.999361294443261</v>
      </c>
      <c r="Q412" s="7" t="str">
        <f>LEFT(N412,FIND("/",N412)-1)</f>
        <v>music</v>
      </c>
      <c r="R412" s="7" t="str">
        <f>RIGHT(N412,LEN(N412)-FIND("/",N412))</f>
        <v>rock</v>
      </c>
      <c r="S412" s="11">
        <f t="shared" si="12"/>
        <v>43369.208333333328</v>
      </c>
      <c r="T412" s="11">
        <f t="shared" si="13"/>
        <v>43390.208333333328</v>
      </c>
    </row>
    <row r="413" spans="1:20" x14ac:dyDescent="0.3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5681</v>
      </c>
      <c r="H413" t="s">
        <v>21</v>
      </c>
      <c r="I413" t="s">
        <v>22</v>
      </c>
      <c r="J413">
        <v>1350622800</v>
      </c>
      <c r="K413">
        <v>1351141200</v>
      </c>
      <c r="L413" t="b">
        <v>0</v>
      </c>
      <c r="M413" t="b">
        <v>0</v>
      </c>
      <c r="N413" t="s">
        <v>33</v>
      </c>
      <c r="O413" s="4">
        <f>E413/D413</f>
        <v>0.92984160506863778</v>
      </c>
      <c r="P413" s="5">
        <f>IFERROR(E413/G413,"No Backers")</f>
        <v>31.000176025347649</v>
      </c>
      <c r="Q413" s="7" t="str">
        <f>LEFT(N413,FIND("/",N413)-1)</f>
        <v>theater</v>
      </c>
      <c r="R413" s="7" t="str">
        <f>RIGHT(N413,LEN(N413)-FIND("/",N413))</f>
        <v>plays</v>
      </c>
      <c r="S413" s="11">
        <f t="shared" si="12"/>
        <v>41201.208333333336</v>
      </c>
      <c r="T413" s="11">
        <f t="shared" si="13"/>
        <v>41207.208333333336</v>
      </c>
    </row>
    <row r="414" spans="1:20" x14ac:dyDescent="0.3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931</v>
      </c>
      <c r="H414" t="s">
        <v>21</v>
      </c>
      <c r="I414" t="s">
        <v>22</v>
      </c>
      <c r="J414">
        <v>1458104400</v>
      </c>
      <c r="K414">
        <v>1459314000</v>
      </c>
      <c r="L414" t="b">
        <v>0</v>
      </c>
      <c r="M414" t="b">
        <v>0</v>
      </c>
      <c r="N414" t="s">
        <v>33</v>
      </c>
      <c r="O414" s="4">
        <f>E414/D414</f>
        <v>0.93810996563573879</v>
      </c>
      <c r="P414" s="5">
        <f>IFERROR(E414/G414,"No Backers")</f>
        <v>87.966702470461868</v>
      </c>
      <c r="Q414" s="7" t="str">
        <f>LEFT(N414,FIND("/",N414)-1)</f>
        <v>theater</v>
      </c>
      <c r="R414" s="7" t="str">
        <f>RIGHT(N414,LEN(N414)-FIND("/",N414))</f>
        <v>plays</v>
      </c>
      <c r="S414" s="11">
        <f t="shared" si="12"/>
        <v>42445.208333333328</v>
      </c>
      <c r="T414" s="11">
        <f t="shared" si="13"/>
        <v>42459.208333333328</v>
      </c>
    </row>
    <row r="415" spans="1:20" x14ac:dyDescent="0.3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35</v>
      </c>
      <c r="H415" t="s">
        <v>107</v>
      </c>
      <c r="I415" t="s">
        <v>108</v>
      </c>
      <c r="J415">
        <v>1434690000</v>
      </c>
      <c r="K415">
        <v>1438750800</v>
      </c>
      <c r="L415" t="b">
        <v>0</v>
      </c>
      <c r="M415" t="b">
        <v>0</v>
      </c>
      <c r="N415" t="s">
        <v>100</v>
      </c>
      <c r="O415" s="4">
        <f>E415/D415</f>
        <v>0.94142857142857139</v>
      </c>
      <c r="P415" s="5">
        <f>IFERROR(E415/G415,"No Backers")</f>
        <v>94.142857142857139</v>
      </c>
      <c r="Q415" s="7" t="str">
        <f>LEFT(N415,FIND("/",N415)-1)</f>
        <v>film &amp; video</v>
      </c>
      <c r="R415" s="7" t="str">
        <f>RIGHT(N415,LEN(N415)-FIND("/",N415))</f>
        <v>shorts</v>
      </c>
      <c r="S415" s="11">
        <f t="shared" si="12"/>
        <v>42174.208333333328</v>
      </c>
      <c r="T415" s="11">
        <f t="shared" si="13"/>
        <v>42221.208333333328</v>
      </c>
    </row>
    <row r="416" spans="1:20" ht="31.2" x14ac:dyDescent="0.3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2468</v>
      </c>
      <c r="H416" t="s">
        <v>21</v>
      </c>
      <c r="I416" t="s">
        <v>22</v>
      </c>
      <c r="J416">
        <v>1301634000</v>
      </c>
      <c r="K416">
        <v>1302325200</v>
      </c>
      <c r="L416" t="b">
        <v>0</v>
      </c>
      <c r="M416" t="b">
        <v>0</v>
      </c>
      <c r="N416" t="s">
        <v>100</v>
      </c>
      <c r="O416" s="4">
        <f>E416/D416</f>
        <v>0.94144366197183094</v>
      </c>
      <c r="P416" s="5">
        <f>IFERROR(E416/G416,"No Backers")</f>
        <v>65.000810372771468</v>
      </c>
      <c r="Q416" s="7" t="str">
        <f>LEFT(N416,FIND("/",N416)-1)</f>
        <v>film &amp; video</v>
      </c>
      <c r="R416" s="7" t="str">
        <f>RIGHT(N416,LEN(N416)-FIND("/",N416))</f>
        <v>shorts</v>
      </c>
      <c r="S416" s="11">
        <f t="shared" si="12"/>
        <v>40634.208333333336</v>
      </c>
      <c r="T416" s="11">
        <f t="shared" si="13"/>
        <v>40642.208333333336</v>
      </c>
    </row>
    <row r="417" spans="1:20" x14ac:dyDescent="0.3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104</v>
      </c>
      <c r="H417" t="s">
        <v>26</v>
      </c>
      <c r="I417" t="s">
        <v>27</v>
      </c>
      <c r="J417">
        <v>1389679200</v>
      </c>
      <c r="K417">
        <v>1390456800</v>
      </c>
      <c r="L417" t="b">
        <v>0</v>
      </c>
      <c r="M417" t="b">
        <v>1</v>
      </c>
      <c r="N417" t="s">
        <v>33</v>
      </c>
      <c r="O417" s="4">
        <f>E417/D417</f>
        <v>0.94236111111111109</v>
      </c>
      <c r="P417" s="5">
        <f>IFERROR(E417/G417,"No Backers")</f>
        <v>65.240384615384613</v>
      </c>
      <c r="Q417" s="7" t="str">
        <f>LEFT(N417,FIND("/",N417)-1)</f>
        <v>theater</v>
      </c>
      <c r="R417" s="7" t="str">
        <f>RIGHT(N417,LEN(N417)-FIND("/",N417))</f>
        <v>plays</v>
      </c>
      <c r="S417" s="11">
        <f t="shared" si="12"/>
        <v>41653.25</v>
      </c>
      <c r="T417" s="11">
        <f t="shared" si="13"/>
        <v>41662.25</v>
      </c>
    </row>
    <row r="418" spans="1:20" x14ac:dyDescent="0.3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393</v>
      </c>
      <c r="H418" t="s">
        <v>21</v>
      </c>
      <c r="I418" t="s">
        <v>22</v>
      </c>
      <c r="J418">
        <v>1323669600</v>
      </c>
      <c r="K418">
        <v>1323756000</v>
      </c>
      <c r="L418" t="b">
        <v>0</v>
      </c>
      <c r="M418" t="b">
        <v>0</v>
      </c>
      <c r="N418" t="s">
        <v>122</v>
      </c>
      <c r="O418" s="4">
        <f>E418/D418</f>
        <v>0.94242587601078165</v>
      </c>
      <c r="P418" s="5">
        <f>IFERROR(E418/G418,"No Backers")</f>
        <v>88.966921119592882</v>
      </c>
      <c r="Q418" s="7" t="str">
        <f>LEFT(N418,FIND("/",N418)-1)</f>
        <v>photography</v>
      </c>
      <c r="R418" s="7" t="str">
        <f>RIGHT(N418,LEN(N418)-FIND("/",N418))</f>
        <v>photography books</v>
      </c>
      <c r="S418" s="11">
        <f t="shared" si="12"/>
        <v>40889.25</v>
      </c>
      <c r="T418" s="11">
        <f t="shared" si="13"/>
        <v>40890.25</v>
      </c>
    </row>
    <row r="419" spans="1:20" ht="31.2" x14ac:dyDescent="0.3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1625</v>
      </c>
      <c r="H419" t="s">
        <v>21</v>
      </c>
      <c r="I419" t="s">
        <v>22</v>
      </c>
      <c r="J419">
        <v>1377579600</v>
      </c>
      <c r="K419">
        <v>1379653200</v>
      </c>
      <c r="L419" t="b">
        <v>0</v>
      </c>
      <c r="M419" t="b">
        <v>0</v>
      </c>
      <c r="N419" t="s">
        <v>33</v>
      </c>
      <c r="O419" s="4">
        <f>E419/D419</f>
        <v>0.9492337164750958</v>
      </c>
      <c r="P419" s="5">
        <f>IFERROR(E419/G419,"No Backers")</f>
        <v>60.984615384615381</v>
      </c>
      <c r="Q419" s="7" t="str">
        <f>LEFT(N419,FIND("/",N419)-1)</f>
        <v>theater</v>
      </c>
      <c r="R419" s="7" t="str">
        <f>RIGHT(N419,LEN(N419)-FIND("/",N419))</f>
        <v>plays</v>
      </c>
      <c r="S419" s="11">
        <f t="shared" si="12"/>
        <v>41513.208333333336</v>
      </c>
      <c r="T419" s="11">
        <f t="shared" si="13"/>
        <v>41537.208333333336</v>
      </c>
    </row>
    <row r="420" spans="1:20" ht="31.2" x14ac:dyDescent="0.3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3640</v>
      </c>
      <c r="H420" t="s">
        <v>98</v>
      </c>
      <c r="I420" t="s">
        <v>99</v>
      </c>
      <c r="J420">
        <v>1384149600</v>
      </c>
      <c r="K420">
        <v>1388988000</v>
      </c>
      <c r="L420" t="b">
        <v>0</v>
      </c>
      <c r="M420" t="b">
        <v>0</v>
      </c>
      <c r="N420" t="s">
        <v>89</v>
      </c>
      <c r="O420" s="4">
        <f>E420/D420</f>
        <v>0.95521156936261387</v>
      </c>
      <c r="P420" s="5">
        <f>IFERROR(E420/G420,"No Backers")</f>
        <v>48.993956043956047</v>
      </c>
      <c r="Q420" s="7" t="str">
        <f>LEFT(N420,FIND("/",N420)-1)</f>
        <v>games</v>
      </c>
      <c r="R420" s="7" t="str">
        <f>RIGHT(N420,LEN(N420)-FIND("/",N420))</f>
        <v>video games</v>
      </c>
      <c r="S420" s="11">
        <f t="shared" si="12"/>
        <v>41589.25</v>
      </c>
      <c r="T420" s="11">
        <f t="shared" si="13"/>
        <v>41645.25</v>
      </c>
    </row>
    <row r="421" spans="1:20" ht="31.2" x14ac:dyDescent="0.3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115</v>
      </c>
      <c r="H421" t="s">
        <v>21</v>
      </c>
      <c r="I421" t="s">
        <v>22</v>
      </c>
      <c r="J421">
        <v>1348808400</v>
      </c>
      <c r="K421">
        <v>1349326800</v>
      </c>
      <c r="L421" t="b">
        <v>0</v>
      </c>
      <c r="M421" t="b">
        <v>0</v>
      </c>
      <c r="N421" t="s">
        <v>292</v>
      </c>
      <c r="O421" s="4">
        <f>E421/D421</f>
        <v>0.96</v>
      </c>
      <c r="P421" s="5">
        <f>IFERROR(E421/G421,"No Backers")</f>
        <v>80.139130434782615</v>
      </c>
      <c r="Q421" s="7" t="str">
        <f>LEFT(N421,FIND("/",N421)-1)</f>
        <v>games</v>
      </c>
      <c r="R421" s="7" t="str">
        <f>RIGHT(N421,LEN(N421)-FIND("/",N421))</f>
        <v>mobile games</v>
      </c>
      <c r="S421" s="11">
        <f t="shared" si="12"/>
        <v>41180.208333333336</v>
      </c>
      <c r="T421" s="11">
        <f t="shared" si="13"/>
        <v>41186.208333333336</v>
      </c>
    </row>
    <row r="422" spans="1:20" x14ac:dyDescent="0.3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210</v>
      </c>
      <c r="H422" t="s">
        <v>21</v>
      </c>
      <c r="I422" t="s">
        <v>22</v>
      </c>
      <c r="J422">
        <v>1505970000</v>
      </c>
      <c r="K422">
        <v>1506747600</v>
      </c>
      <c r="L422" t="b">
        <v>0</v>
      </c>
      <c r="M422" t="b">
        <v>0</v>
      </c>
      <c r="N422" t="s">
        <v>17</v>
      </c>
      <c r="O422" s="4">
        <f>E422/D422</f>
        <v>0.96208333333333329</v>
      </c>
      <c r="P422" s="5">
        <f>IFERROR(E422/G422,"No Backers")</f>
        <v>32.985714285714288</v>
      </c>
      <c r="Q422" s="7" t="str">
        <f>LEFT(N422,FIND("/",N422)-1)</f>
        <v>food</v>
      </c>
      <c r="R422" s="7" t="str">
        <f>RIGHT(N422,LEN(N422)-FIND("/",N422))</f>
        <v>food trucks</v>
      </c>
      <c r="S422" s="11">
        <f t="shared" si="12"/>
        <v>42999.208333333328</v>
      </c>
      <c r="T422" s="11">
        <f t="shared" si="13"/>
        <v>43008.208333333328</v>
      </c>
    </row>
    <row r="423" spans="1:20" x14ac:dyDescent="0.3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133</v>
      </c>
      <c r="H423" t="s">
        <v>21</v>
      </c>
      <c r="I423" t="s">
        <v>22</v>
      </c>
      <c r="J423">
        <v>1334811600</v>
      </c>
      <c r="K423">
        <v>1335243600</v>
      </c>
      <c r="L423" t="b">
        <v>0</v>
      </c>
      <c r="M423" t="b">
        <v>1</v>
      </c>
      <c r="N423" t="s">
        <v>89</v>
      </c>
      <c r="O423" s="4">
        <f>E423/D423</f>
        <v>0.96799999999999997</v>
      </c>
      <c r="P423" s="5">
        <f>IFERROR(E423/G423,"No Backers")</f>
        <v>40.030075187969928</v>
      </c>
      <c r="Q423" s="7" t="str">
        <f>LEFT(N423,FIND("/",N423)-1)</f>
        <v>games</v>
      </c>
      <c r="R423" s="7" t="str">
        <f>RIGHT(N423,LEN(N423)-FIND("/",N423))</f>
        <v>video games</v>
      </c>
      <c r="S423" s="11">
        <f t="shared" si="12"/>
        <v>41018.208333333336</v>
      </c>
      <c r="T423" s="11">
        <f t="shared" si="13"/>
        <v>41023.208333333336</v>
      </c>
    </row>
    <row r="424" spans="1:20" x14ac:dyDescent="0.3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1072</v>
      </c>
      <c r="H424" t="s">
        <v>21</v>
      </c>
      <c r="I424" t="s">
        <v>22</v>
      </c>
      <c r="J424">
        <v>1292392800</v>
      </c>
      <c r="K424">
        <v>1292479200</v>
      </c>
      <c r="L424" t="b">
        <v>0</v>
      </c>
      <c r="M424" t="b">
        <v>1</v>
      </c>
      <c r="N424" t="s">
        <v>23</v>
      </c>
      <c r="O424" s="4">
        <f>E424/D424</f>
        <v>0.97032531824611035</v>
      </c>
      <c r="P424" s="5">
        <f>IFERROR(E424/G424,"No Backers")</f>
        <v>63.994402985074629</v>
      </c>
      <c r="Q424" s="7" t="str">
        <f>LEFT(N424,FIND("/",N424)-1)</f>
        <v>music</v>
      </c>
      <c r="R424" s="7" t="str">
        <f>RIGHT(N424,LEN(N424)-FIND("/",N424))</f>
        <v>rock</v>
      </c>
      <c r="S424" s="11">
        <f t="shared" si="12"/>
        <v>40527.25</v>
      </c>
      <c r="T424" s="11">
        <f t="shared" si="13"/>
        <v>40528.25</v>
      </c>
    </row>
    <row r="425" spans="1:20" ht="31.2" x14ac:dyDescent="0.3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2955</v>
      </c>
      <c r="H425" t="s">
        <v>21</v>
      </c>
      <c r="I425" t="s">
        <v>22</v>
      </c>
      <c r="J425">
        <v>1576303200</v>
      </c>
      <c r="K425">
        <v>1576476000</v>
      </c>
      <c r="L425" t="b">
        <v>0</v>
      </c>
      <c r="M425" t="b">
        <v>1</v>
      </c>
      <c r="N425" t="s">
        <v>292</v>
      </c>
      <c r="O425" s="4">
        <f>E425/D425</f>
        <v>0.97405219780219776</v>
      </c>
      <c r="P425" s="5">
        <f>IFERROR(E425/G425,"No Backers")</f>
        <v>47.993908629441627</v>
      </c>
      <c r="Q425" s="7" t="str">
        <f>LEFT(N425,FIND("/",N425)-1)</f>
        <v>games</v>
      </c>
      <c r="R425" s="7" t="str">
        <f>RIGHT(N425,LEN(N425)-FIND("/",N425))</f>
        <v>mobile games</v>
      </c>
      <c r="S425" s="11">
        <f t="shared" si="12"/>
        <v>43813.25</v>
      </c>
      <c r="T425" s="11">
        <f t="shared" si="13"/>
        <v>43815.25</v>
      </c>
    </row>
    <row r="426" spans="1:20" x14ac:dyDescent="0.3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38</v>
      </c>
      <c r="H426" t="s">
        <v>21</v>
      </c>
      <c r="I426" t="s">
        <v>22</v>
      </c>
      <c r="J426">
        <v>1530507600</v>
      </c>
      <c r="K426">
        <v>1531803600</v>
      </c>
      <c r="L426" t="b">
        <v>0</v>
      </c>
      <c r="M426" t="b">
        <v>1</v>
      </c>
      <c r="N426" t="s">
        <v>28</v>
      </c>
      <c r="O426" s="4">
        <f>E426/D426</f>
        <v>0.97642857142857142</v>
      </c>
      <c r="P426" s="5">
        <f>IFERROR(E426/G426,"No Backers")</f>
        <v>71.94736842105263</v>
      </c>
      <c r="Q426" s="7" t="str">
        <f>LEFT(N426,FIND("/",N426)-1)</f>
        <v>technology</v>
      </c>
      <c r="R426" s="7" t="str">
        <f>RIGHT(N426,LEN(N426)-FIND("/",N426))</f>
        <v>web</v>
      </c>
      <c r="S426" s="11">
        <f t="shared" si="12"/>
        <v>43283.208333333328</v>
      </c>
      <c r="T426" s="11">
        <f t="shared" si="13"/>
        <v>43298.208333333328</v>
      </c>
    </row>
    <row r="427" spans="1:20" ht="31.2" x14ac:dyDescent="0.3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41</v>
      </c>
      <c r="H427" t="s">
        <v>21</v>
      </c>
      <c r="I427" t="s">
        <v>22</v>
      </c>
      <c r="J427">
        <v>1440824400</v>
      </c>
      <c r="K427">
        <v>1441170000</v>
      </c>
      <c r="L427" t="b">
        <v>0</v>
      </c>
      <c r="M427" t="b">
        <v>0</v>
      </c>
      <c r="N427" t="s">
        <v>65</v>
      </c>
      <c r="O427" s="4">
        <f>E427/D427</f>
        <v>0.97718749999999999</v>
      </c>
      <c r="P427" s="5">
        <f>IFERROR(E427/G427,"No Backers")</f>
        <v>76.268292682926827</v>
      </c>
      <c r="Q427" s="7" t="str">
        <f>LEFT(N427,FIND("/",N427)-1)</f>
        <v>technology</v>
      </c>
      <c r="R427" s="7" t="str">
        <f>RIGHT(N427,LEN(N427)-FIND("/",N427))</f>
        <v>wearables</v>
      </c>
      <c r="S427" s="11">
        <f t="shared" si="12"/>
        <v>42245.208333333328</v>
      </c>
      <c r="T427" s="11">
        <f t="shared" si="13"/>
        <v>42249.208333333328</v>
      </c>
    </row>
    <row r="428" spans="1:20" x14ac:dyDescent="0.3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137</v>
      </c>
      <c r="H428" t="s">
        <v>36</v>
      </c>
      <c r="I428" t="s">
        <v>37</v>
      </c>
      <c r="J428">
        <v>1331701200</v>
      </c>
      <c r="K428">
        <v>1331787600</v>
      </c>
      <c r="L428" t="b">
        <v>0</v>
      </c>
      <c r="M428" t="b">
        <v>1</v>
      </c>
      <c r="N428" t="s">
        <v>148</v>
      </c>
      <c r="O428" s="4">
        <f>E428/D428</f>
        <v>0.97785714285714287</v>
      </c>
      <c r="P428" s="5">
        <f>IFERROR(E428/G428,"No Backers")</f>
        <v>39.970802919708028</v>
      </c>
      <c r="Q428" s="7" t="str">
        <f>LEFT(N428,FIND("/",N428)-1)</f>
        <v>music</v>
      </c>
      <c r="R428" s="7" t="str">
        <f>RIGHT(N428,LEN(N428)-FIND("/",N428))</f>
        <v>metal</v>
      </c>
      <c r="S428" s="11">
        <f t="shared" si="12"/>
        <v>40982.208333333336</v>
      </c>
      <c r="T428" s="11">
        <f t="shared" si="13"/>
        <v>40983.208333333336</v>
      </c>
    </row>
    <row r="429" spans="1:20" x14ac:dyDescent="0.3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131</v>
      </c>
      <c r="H429" t="s">
        <v>21</v>
      </c>
      <c r="I429" t="s">
        <v>22</v>
      </c>
      <c r="J429">
        <v>1544335200</v>
      </c>
      <c r="K429">
        <v>1544680800</v>
      </c>
      <c r="L429" t="b">
        <v>0</v>
      </c>
      <c r="M429" t="b">
        <v>0</v>
      </c>
      <c r="N429" t="s">
        <v>33</v>
      </c>
      <c r="O429" s="4">
        <f>E429/D429</f>
        <v>0.97868131868131869</v>
      </c>
      <c r="P429" s="5">
        <f>IFERROR(E429/G429,"No Backers")</f>
        <v>67.984732824427482</v>
      </c>
      <c r="Q429" s="7" t="str">
        <f>LEFT(N429,FIND("/",N429)-1)</f>
        <v>theater</v>
      </c>
      <c r="R429" s="7" t="str">
        <f>RIGHT(N429,LEN(N429)-FIND("/",N429))</f>
        <v>plays</v>
      </c>
      <c r="S429" s="11">
        <f t="shared" si="12"/>
        <v>43443.25</v>
      </c>
      <c r="T429" s="11">
        <f t="shared" si="13"/>
        <v>43447.25</v>
      </c>
    </row>
    <row r="430" spans="1:20" x14ac:dyDescent="0.3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92</v>
      </c>
      <c r="H430" t="s">
        <v>21</v>
      </c>
      <c r="I430" t="s">
        <v>22</v>
      </c>
      <c r="J430">
        <v>1480140000</v>
      </c>
      <c r="K430">
        <v>1480312800</v>
      </c>
      <c r="L430" t="b">
        <v>0</v>
      </c>
      <c r="M430" t="b">
        <v>0</v>
      </c>
      <c r="N430" t="s">
        <v>33</v>
      </c>
      <c r="O430" s="4">
        <f>E430/D430</f>
        <v>0.98511111111111116</v>
      </c>
      <c r="P430" s="5">
        <f>IFERROR(E430/G430,"No Backers")</f>
        <v>96.369565217391298</v>
      </c>
      <c r="Q430" s="7" t="str">
        <f>LEFT(N430,FIND("/",N430)-1)</f>
        <v>theater</v>
      </c>
      <c r="R430" s="7" t="str">
        <f>RIGHT(N430,LEN(N430)-FIND("/",N430))</f>
        <v>plays</v>
      </c>
      <c r="S430" s="11">
        <f t="shared" si="12"/>
        <v>42700.25</v>
      </c>
      <c r="T430" s="11">
        <f t="shared" si="13"/>
        <v>42702.25</v>
      </c>
    </row>
    <row r="431" spans="1:20" ht="31.2" x14ac:dyDescent="0.3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2179</v>
      </c>
      <c r="H431" t="s">
        <v>21</v>
      </c>
      <c r="I431" t="s">
        <v>22</v>
      </c>
      <c r="J431">
        <v>1340254800</v>
      </c>
      <c r="K431">
        <v>1340427600</v>
      </c>
      <c r="L431" t="b">
        <v>1</v>
      </c>
      <c r="M431" t="b">
        <v>0</v>
      </c>
      <c r="N431" t="s">
        <v>17</v>
      </c>
      <c r="O431" s="4">
        <f>E431/D431</f>
        <v>0.9862551440329218</v>
      </c>
      <c r="P431" s="5">
        <f>IFERROR(E431/G431,"No Backers")</f>
        <v>54.993116108306566</v>
      </c>
      <c r="Q431" s="7" t="str">
        <f>LEFT(N431,FIND("/",N431)-1)</f>
        <v>food</v>
      </c>
      <c r="R431" s="7" t="str">
        <f>RIGHT(N431,LEN(N431)-FIND("/",N431))</f>
        <v>food trucks</v>
      </c>
      <c r="S431" s="11">
        <f t="shared" si="12"/>
        <v>41081.208333333336</v>
      </c>
      <c r="T431" s="11">
        <f t="shared" si="13"/>
        <v>41083.208333333336</v>
      </c>
    </row>
    <row r="432" spans="1:20" x14ac:dyDescent="0.3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2025</v>
      </c>
      <c r="H432" t="s">
        <v>40</v>
      </c>
      <c r="I432" t="s">
        <v>41</v>
      </c>
      <c r="J432">
        <v>1386741600</v>
      </c>
      <c r="K432">
        <v>1387087200</v>
      </c>
      <c r="L432" t="b">
        <v>0</v>
      </c>
      <c r="M432" t="b">
        <v>0</v>
      </c>
      <c r="N432" t="s">
        <v>68</v>
      </c>
      <c r="O432" s="4">
        <f>E432/D432</f>
        <v>0.99026517383618151</v>
      </c>
      <c r="P432" s="5">
        <f>IFERROR(E432/G432,"No Backers")</f>
        <v>82.986666666666665</v>
      </c>
      <c r="Q432" s="7" t="str">
        <f>LEFT(N432,FIND("/",N432)-1)</f>
        <v>publishing</v>
      </c>
      <c r="R432" s="7" t="str">
        <f>RIGHT(N432,LEN(N432)-FIND("/",N432))</f>
        <v>nonfiction</v>
      </c>
      <c r="S432" s="11">
        <f t="shared" si="12"/>
        <v>41619.25</v>
      </c>
      <c r="T432" s="11">
        <f t="shared" si="13"/>
        <v>41623.25</v>
      </c>
    </row>
    <row r="433" spans="1:20" x14ac:dyDescent="0.3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94</v>
      </c>
      <c r="H433" t="s">
        <v>21</v>
      </c>
      <c r="I433" t="s">
        <v>22</v>
      </c>
      <c r="J433">
        <v>1327212000</v>
      </c>
      <c r="K433">
        <v>1327471200</v>
      </c>
      <c r="L433" t="b">
        <v>0</v>
      </c>
      <c r="M433" t="b">
        <v>0</v>
      </c>
      <c r="N433" t="s">
        <v>42</v>
      </c>
      <c r="O433" s="4">
        <f>E433/D433</f>
        <v>0.99397727272727276</v>
      </c>
      <c r="P433" s="5">
        <f>IFERROR(E433/G433,"No Backers")</f>
        <v>93.053191489361708</v>
      </c>
      <c r="Q433" s="7" t="str">
        <f>LEFT(N433,FIND("/",N433)-1)</f>
        <v>film &amp; video</v>
      </c>
      <c r="R433" s="7" t="str">
        <f>RIGHT(N433,LEN(N433)-FIND("/",N433))</f>
        <v>documentary</v>
      </c>
      <c r="S433" s="11">
        <f t="shared" si="12"/>
        <v>40930.25</v>
      </c>
      <c r="T433" s="11">
        <f t="shared" si="13"/>
        <v>40933.25</v>
      </c>
    </row>
    <row r="434" spans="1:20" x14ac:dyDescent="0.3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6080</v>
      </c>
      <c r="H434" t="s">
        <v>15</v>
      </c>
      <c r="I434" t="s">
        <v>16</v>
      </c>
      <c r="J434">
        <v>1454652000</v>
      </c>
      <c r="K434">
        <v>1457762400</v>
      </c>
      <c r="L434" t="b">
        <v>0</v>
      </c>
      <c r="M434" t="b">
        <v>0</v>
      </c>
      <c r="N434" t="s">
        <v>71</v>
      </c>
      <c r="O434" s="4">
        <f>E434/D434</f>
        <v>0.99619450317124736</v>
      </c>
      <c r="P434" s="5">
        <f>IFERROR(E434/G434,"No Backers")</f>
        <v>31</v>
      </c>
      <c r="Q434" s="7" t="str">
        <f>LEFT(N434,FIND("/",N434)-1)</f>
        <v>film &amp; video</v>
      </c>
      <c r="R434" s="7" t="str">
        <f>RIGHT(N434,LEN(N434)-FIND("/",N434))</f>
        <v>animation</v>
      </c>
      <c r="S434" s="11">
        <f t="shared" si="12"/>
        <v>42405.25</v>
      </c>
      <c r="T434" s="11">
        <f t="shared" si="13"/>
        <v>42441.25</v>
      </c>
    </row>
    <row r="435" spans="1:20" x14ac:dyDescent="0.3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859</v>
      </c>
      <c r="H435" t="s">
        <v>15</v>
      </c>
      <c r="I435" t="s">
        <v>16</v>
      </c>
      <c r="J435">
        <v>1305954000</v>
      </c>
      <c r="K435">
        <v>1306731600</v>
      </c>
      <c r="L435" t="b">
        <v>0</v>
      </c>
      <c r="M435" t="b">
        <v>0</v>
      </c>
      <c r="N435" t="s">
        <v>23</v>
      </c>
      <c r="O435" s="4">
        <f>E435/D435</f>
        <v>0.99663398692810456</v>
      </c>
      <c r="P435" s="5">
        <f>IFERROR(E435/G435,"No Backers")</f>
        <v>71.005820721769496</v>
      </c>
      <c r="Q435" s="7" t="str">
        <f>LEFT(N435,FIND("/",N435)-1)</f>
        <v>music</v>
      </c>
      <c r="R435" s="7" t="str">
        <f>RIGHT(N435,LEN(N435)-FIND("/",N435))</f>
        <v>rock</v>
      </c>
      <c r="S435" s="11">
        <f t="shared" si="12"/>
        <v>40684.208333333336</v>
      </c>
      <c r="T435" s="11">
        <f t="shared" si="13"/>
        <v>40693.208333333336</v>
      </c>
    </row>
    <row r="436" spans="1:20" x14ac:dyDescent="0.3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t="s">
        <v>21</v>
      </c>
      <c r="I436" t="s">
        <v>22</v>
      </c>
      <c r="J436">
        <v>1457157600</v>
      </c>
      <c r="K436">
        <v>1457762400</v>
      </c>
      <c r="L436" t="b">
        <v>0</v>
      </c>
      <c r="M436" t="b">
        <v>1</v>
      </c>
      <c r="N436" t="s">
        <v>53</v>
      </c>
      <c r="O436" s="4">
        <f>E436/D436</f>
        <v>0.99683544303797467</v>
      </c>
      <c r="P436" s="5">
        <f>IFERROR(E436/G436,"No Backers")</f>
        <v>43.032786885245905</v>
      </c>
      <c r="Q436" s="7" t="str">
        <f>LEFT(N436,FIND("/",N436)-1)</f>
        <v>film &amp; video</v>
      </c>
      <c r="R436" s="7" t="str">
        <f>RIGHT(N436,LEN(N436)-FIND("/",N436))</f>
        <v>drama</v>
      </c>
      <c r="S436" s="11">
        <f t="shared" si="12"/>
        <v>42434.25</v>
      </c>
      <c r="T436" s="11">
        <f t="shared" si="13"/>
        <v>42441.25</v>
      </c>
    </row>
    <row r="437" spans="1:20" x14ac:dyDescent="0.3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1821</v>
      </c>
      <c r="H437" t="s">
        <v>21</v>
      </c>
      <c r="I437" t="s">
        <v>22</v>
      </c>
      <c r="J437">
        <v>1553662800</v>
      </c>
      <c r="K437">
        <v>1555218000</v>
      </c>
      <c r="L437" t="b">
        <v>0</v>
      </c>
      <c r="M437" t="b">
        <v>1</v>
      </c>
      <c r="N437" t="s">
        <v>33</v>
      </c>
      <c r="O437" s="4">
        <f>E437/D437</f>
        <v>1.0001150627615063</v>
      </c>
      <c r="P437" s="5">
        <f>IFERROR(E437/G437,"No Backers")</f>
        <v>105.00933552992861</v>
      </c>
      <c r="Q437" s="7" t="str">
        <f>LEFT(N437,FIND("/",N437)-1)</f>
        <v>theater</v>
      </c>
      <c r="R437" s="7" t="str">
        <f>RIGHT(N437,LEN(N437)-FIND("/",N437))</f>
        <v>plays</v>
      </c>
      <c r="S437" s="11">
        <f t="shared" si="12"/>
        <v>43551.208333333328</v>
      </c>
      <c r="T437" s="11">
        <f t="shared" si="13"/>
        <v>43569.208333333328</v>
      </c>
    </row>
    <row r="438" spans="1:20" x14ac:dyDescent="0.3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1396</v>
      </c>
      <c r="H438" t="s">
        <v>21</v>
      </c>
      <c r="I438" t="s">
        <v>22</v>
      </c>
      <c r="J438">
        <v>1507438800</v>
      </c>
      <c r="K438">
        <v>1507525200</v>
      </c>
      <c r="L438" t="b">
        <v>0</v>
      </c>
      <c r="M438" t="b">
        <v>0</v>
      </c>
      <c r="N438" t="s">
        <v>33</v>
      </c>
      <c r="O438" s="4">
        <f>E438/D438</f>
        <v>1.0016943521594683</v>
      </c>
      <c r="P438" s="5">
        <f>IFERROR(E438/G438,"No Backers")</f>
        <v>107.99068767908309</v>
      </c>
      <c r="Q438" s="7" t="str">
        <f>LEFT(N438,FIND("/",N438)-1)</f>
        <v>theater</v>
      </c>
      <c r="R438" s="7" t="str">
        <f>RIGHT(N438,LEN(N438)-FIND("/",N438))</f>
        <v>plays</v>
      </c>
      <c r="S438" s="11">
        <f t="shared" si="12"/>
        <v>43016.208333333328</v>
      </c>
      <c r="T438" s="11">
        <f t="shared" si="13"/>
        <v>43017.208333333328</v>
      </c>
    </row>
    <row r="439" spans="1:20" x14ac:dyDescent="0.3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297</v>
      </c>
      <c r="H439" t="s">
        <v>21</v>
      </c>
      <c r="I439" t="s">
        <v>22</v>
      </c>
      <c r="J439">
        <v>1371445200</v>
      </c>
      <c r="K439">
        <v>1373691600</v>
      </c>
      <c r="L439" t="b">
        <v>0</v>
      </c>
      <c r="M439" t="b">
        <v>0</v>
      </c>
      <c r="N439" t="s">
        <v>65</v>
      </c>
      <c r="O439" s="4">
        <f>E439/D439</f>
        <v>1.0020481927710843</v>
      </c>
      <c r="P439" s="5">
        <f>IFERROR(E439/G439,"No Backers")</f>
        <v>28.003367003367003</v>
      </c>
      <c r="Q439" s="7" t="str">
        <f>LEFT(N439,FIND("/",N439)-1)</f>
        <v>technology</v>
      </c>
      <c r="R439" s="7" t="str">
        <f>RIGHT(N439,LEN(N439)-FIND("/",N439))</f>
        <v>wearables</v>
      </c>
      <c r="S439" s="11">
        <f t="shared" si="12"/>
        <v>41442.208333333336</v>
      </c>
      <c r="T439" s="11">
        <f t="shared" si="13"/>
        <v>41468.208333333336</v>
      </c>
    </row>
    <row r="440" spans="1:20" x14ac:dyDescent="0.3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3533</v>
      </c>
      <c r="H440" t="s">
        <v>21</v>
      </c>
      <c r="I440" t="s">
        <v>22</v>
      </c>
      <c r="J440">
        <v>1405486800</v>
      </c>
      <c r="K440">
        <v>1405659600</v>
      </c>
      <c r="L440" t="b">
        <v>0</v>
      </c>
      <c r="M440" t="b">
        <v>1</v>
      </c>
      <c r="N440" t="s">
        <v>33</v>
      </c>
      <c r="O440" s="4">
        <f>E440/D440</f>
        <v>1.0024333619948409</v>
      </c>
      <c r="P440" s="5">
        <f>IFERROR(E440/G440,"No Backers")</f>
        <v>32.998301726577978</v>
      </c>
      <c r="Q440" s="7" t="str">
        <f>LEFT(N440,FIND("/",N440)-1)</f>
        <v>theater</v>
      </c>
      <c r="R440" s="7" t="str">
        <f>RIGHT(N440,LEN(N440)-FIND("/",N440))</f>
        <v>plays</v>
      </c>
      <c r="S440" s="11">
        <f t="shared" si="12"/>
        <v>41836.208333333336</v>
      </c>
      <c r="T440" s="11">
        <f t="shared" si="13"/>
        <v>41838.208333333336</v>
      </c>
    </row>
    <row r="441" spans="1:20" x14ac:dyDescent="0.3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87</v>
      </c>
      <c r="H441" t="s">
        <v>21</v>
      </c>
      <c r="I441" t="s">
        <v>22</v>
      </c>
      <c r="J441">
        <v>1268287200</v>
      </c>
      <c r="K441">
        <v>1269061200</v>
      </c>
      <c r="L441" t="b">
        <v>0</v>
      </c>
      <c r="M441" t="b">
        <v>1</v>
      </c>
      <c r="N441" t="s">
        <v>122</v>
      </c>
      <c r="O441" s="4">
        <f>E441/D441</f>
        <v>1.0065116279069768</v>
      </c>
      <c r="P441" s="5">
        <f>IFERROR(E441/G441,"No Backers")</f>
        <v>99.494252873563212</v>
      </c>
      <c r="Q441" s="7" t="str">
        <f>LEFT(N441,FIND("/",N441)-1)</f>
        <v>photography</v>
      </c>
      <c r="R441" s="7" t="str">
        <f>RIGHT(N441,LEN(N441)-FIND("/",N441))</f>
        <v>photography books</v>
      </c>
      <c r="S441" s="11">
        <f t="shared" si="12"/>
        <v>40248.25</v>
      </c>
      <c r="T441" s="11">
        <f t="shared" si="13"/>
        <v>40257.208333333336</v>
      </c>
    </row>
    <row r="442" spans="1:20" x14ac:dyDescent="0.3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69</v>
      </c>
      <c r="H442" t="s">
        <v>21</v>
      </c>
      <c r="I442" t="s">
        <v>22</v>
      </c>
      <c r="J442">
        <v>1383022800</v>
      </c>
      <c r="K442">
        <v>1384063200</v>
      </c>
      <c r="L442" t="b">
        <v>0</v>
      </c>
      <c r="M442" t="b">
        <v>0</v>
      </c>
      <c r="N442" t="s">
        <v>28</v>
      </c>
      <c r="O442" s="4">
        <f>E442/D442</f>
        <v>1.0065753424657535</v>
      </c>
      <c r="P442" s="5">
        <f>IFERROR(E442/G442,"No Backers")</f>
        <v>106.49275362318841</v>
      </c>
      <c r="Q442" s="7" t="str">
        <f>LEFT(N442,FIND("/",N442)-1)</f>
        <v>technology</v>
      </c>
      <c r="R442" s="7" t="str">
        <f>RIGHT(N442,LEN(N442)-FIND("/",N442))</f>
        <v>web</v>
      </c>
      <c r="S442" s="11">
        <f t="shared" si="12"/>
        <v>41576.208333333336</v>
      </c>
      <c r="T442" s="11">
        <f t="shared" si="13"/>
        <v>41588.25</v>
      </c>
    </row>
    <row r="443" spans="1:20" ht="31.2" x14ac:dyDescent="0.3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2443</v>
      </c>
      <c r="H443" t="s">
        <v>40</v>
      </c>
      <c r="I443" t="s">
        <v>41</v>
      </c>
      <c r="J443">
        <v>1385704800</v>
      </c>
      <c r="K443">
        <v>1386828000</v>
      </c>
      <c r="L443" t="b">
        <v>0</v>
      </c>
      <c r="M443" t="b">
        <v>0</v>
      </c>
      <c r="N443" t="s">
        <v>28</v>
      </c>
      <c r="O443" s="4">
        <f>E443/D443</f>
        <v>1.0085974499089254</v>
      </c>
      <c r="P443" s="5">
        <f>IFERROR(E443/G443,"No Backers")</f>
        <v>67.996725337699544</v>
      </c>
      <c r="Q443" s="7" t="str">
        <f>LEFT(N443,FIND("/",N443)-1)</f>
        <v>technology</v>
      </c>
      <c r="R443" s="7" t="str">
        <f>RIGHT(N443,LEN(N443)-FIND("/",N443))</f>
        <v>web</v>
      </c>
      <c r="S443" s="11">
        <f t="shared" si="12"/>
        <v>41607.25</v>
      </c>
      <c r="T443" s="11">
        <f t="shared" si="13"/>
        <v>41620.25</v>
      </c>
    </row>
    <row r="444" spans="1:20" x14ac:dyDescent="0.3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1022</v>
      </c>
      <c r="H444" t="s">
        <v>21</v>
      </c>
      <c r="I444" t="s">
        <v>22</v>
      </c>
      <c r="J444">
        <v>1470114000</v>
      </c>
      <c r="K444">
        <v>1470718800</v>
      </c>
      <c r="L444" t="b">
        <v>0</v>
      </c>
      <c r="M444" t="b">
        <v>0</v>
      </c>
      <c r="N444" t="s">
        <v>33</v>
      </c>
      <c r="O444" s="4">
        <f>E444/D444</f>
        <v>1.009696106362773</v>
      </c>
      <c r="P444" s="5">
        <f>IFERROR(E444/G444,"No Backers")</f>
        <v>104.03228962818004</v>
      </c>
      <c r="Q444" s="7" t="str">
        <f>LEFT(N444,FIND("/",N444)-1)</f>
        <v>theater</v>
      </c>
      <c r="R444" s="7" t="str">
        <f>RIGHT(N444,LEN(N444)-FIND("/",N444))</f>
        <v>plays</v>
      </c>
      <c r="S444" s="11">
        <f t="shared" si="12"/>
        <v>42584.208333333328</v>
      </c>
      <c r="T444" s="11">
        <f t="shared" si="13"/>
        <v>42591.208333333328</v>
      </c>
    </row>
    <row r="445" spans="1:20" x14ac:dyDescent="0.3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87</v>
      </c>
      <c r="H445" t="s">
        <v>21</v>
      </c>
      <c r="I445" t="s">
        <v>22</v>
      </c>
      <c r="J445">
        <v>1312693200</v>
      </c>
      <c r="K445">
        <v>1313730000</v>
      </c>
      <c r="L445" t="b">
        <v>0</v>
      </c>
      <c r="M445" t="b">
        <v>0</v>
      </c>
      <c r="N445" t="s">
        <v>159</v>
      </c>
      <c r="O445" s="4">
        <f>E445/D445</f>
        <v>1.0111290322580646</v>
      </c>
      <c r="P445" s="5">
        <f>IFERROR(E445/G445,"No Backers")</f>
        <v>72.05747126436782</v>
      </c>
      <c r="Q445" s="7" t="str">
        <f>LEFT(N445,FIND("/",N445)-1)</f>
        <v>music</v>
      </c>
      <c r="R445" s="7" t="str">
        <f>RIGHT(N445,LEN(N445)-FIND("/",N445))</f>
        <v>jazz</v>
      </c>
      <c r="S445" s="11">
        <f t="shared" si="12"/>
        <v>40762.208333333336</v>
      </c>
      <c r="T445" s="11">
        <f t="shared" si="13"/>
        <v>40774.208333333336</v>
      </c>
    </row>
    <row r="446" spans="1:20" x14ac:dyDescent="0.3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2053</v>
      </c>
      <c r="H446" t="s">
        <v>21</v>
      </c>
      <c r="I446" t="s">
        <v>22</v>
      </c>
      <c r="J446">
        <v>1510207200</v>
      </c>
      <c r="K446">
        <v>1512280800</v>
      </c>
      <c r="L446" t="b">
        <v>0</v>
      </c>
      <c r="M446" t="b">
        <v>0</v>
      </c>
      <c r="N446" t="s">
        <v>42</v>
      </c>
      <c r="O446" s="4">
        <f>E446/D446</f>
        <v>1.0112239715591671</v>
      </c>
      <c r="P446" s="5">
        <f>IFERROR(E446/G446,"No Backers")</f>
        <v>96.984900146127615</v>
      </c>
      <c r="Q446" s="7" t="str">
        <f>LEFT(N446,FIND("/",N446)-1)</f>
        <v>film &amp; video</v>
      </c>
      <c r="R446" s="7" t="str">
        <f>RIGHT(N446,LEN(N446)-FIND("/",N446))</f>
        <v>documentary</v>
      </c>
      <c r="S446" s="11">
        <f t="shared" si="12"/>
        <v>43048.25</v>
      </c>
      <c r="T446" s="11">
        <f t="shared" si="13"/>
        <v>43072.25</v>
      </c>
    </row>
    <row r="447" spans="1:20" x14ac:dyDescent="0.3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85</v>
      </c>
      <c r="H447" t="s">
        <v>107</v>
      </c>
      <c r="I447" t="s">
        <v>108</v>
      </c>
      <c r="J447">
        <v>1281934800</v>
      </c>
      <c r="K447">
        <v>1282366800</v>
      </c>
      <c r="L447" t="b">
        <v>0</v>
      </c>
      <c r="M447" t="b">
        <v>0</v>
      </c>
      <c r="N447" t="s">
        <v>65</v>
      </c>
      <c r="O447" s="4">
        <f>E447/D447</f>
        <v>1.015108695652174</v>
      </c>
      <c r="P447" s="5">
        <f>IFERROR(E447/G447,"No Backers")</f>
        <v>109.87058823529412</v>
      </c>
      <c r="Q447" s="7" t="str">
        <f>LEFT(N447,FIND("/",N447)-1)</f>
        <v>technology</v>
      </c>
      <c r="R447" s="7" t="str">
        <f>RIGHT(N447,LEN(N447)-FIND("/",N447))</f>
        <v>wearables</v>
      </c>
      <c r="S447" s="11">
        <f t="shared" si="12"/>
        <v>40406.208333333336</v>
      </c>
      <c r="T447" s="11">
        <f t="shared" si="13"/>
        <v>40411.208333333336</v>
      </c>
    </row>
    <row r="448" spans="1:20" x14ac:dyDescent="0.3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1071</v>
      </c>
      <c r="H448" t="s">
        <v>21</v>
      </c>
      <c r="I448" t="s">
        <v>22</v>
      </c>
      <c r="J448">
        <v>1434085200</v>
      </c>
      <c r="K448">
        <v>1434603600</v>
      </c>
      <c r="L448" t="b">
        <v>0</v>
      </c>
      <c r="M448" t="b">
        <v>0</v>
      </c>
      <c r="N448" t="s">
        <v>28</v>
      </c>
      <c r="O448" s="4">
        <f>E448/D448</f>
        <v>1.0159097978227061</v>
      </c>
      <c r="P448" s="5">
        <f>IFERROR(E448/G448,"No Backers")</f>
        <v>60.992530345471522</v>
      </c>
      <c r="Q448" s="7" t="str">
        <f>LEFT(N448,FIND("/",N448)-1)</f>
        <v>technology</v>
      </c>
      <c r="R448" s="7" t="str">
        <f>RIGHT(N448,LEN(N448)-FIND("/",N448))</f>
        <v>web</v>
      </c>
      <c r="S448" s="11">
        <f t="shared" si="12"/>
        <v>42167.208333333328</v>
      </c>
      <c r="T448" s="11">
        <f t="shared" si="13"/>
        <v>42173.208333333328</v>
      </c>
    </row>
    <row r="449" spans="1:20" x14ac:dyDescent="0.3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1773</v>
      </c>
      <c r="H449" t="s">
        <v>21</v>
      </c>
      <c r="I449" t="s">
        <v>22</v>
      </c>
      <c r="J449">
        <v>1420696800</v>
      </c>
      <c r="K449">
        <v>1421906400</v>
      </c>
      <c r="L449" t="b">
        <v>0</v>
      </c>
      <c r="M449" t="b">
        <v>1</v>
      </c>
      <c r="N449" t="s">
        <v>23</v>
      </c>
      <c r="O449" s="4">
        <f>E449/D449</f>
        <v>1.0174563871693867</v>
      </c>
      <c r="P449" s="5">
        <f>IFERROR(E449/G449,"No Backers")</f>
        <v>101.97518330513255</v>
      </c>
      <c r="Q449" s="7" t="str">
        <f>LEFT(N449,FIND("/",N449)-1)</f>
        <v>music</v>
      </c>
      <c r="R449" s="7" t="str">
        <f>RIGHT(N449,LEN(N449)-FIND("/",N449))</f>
        <v>rock</v>
      </c>
      <c r="S449" s="11">
        <f t="shared" si="12"/>
        <v>42012.25</v>
      </c>
      <c r="T449" s="11">
        <f t="shared" si="13"/>
        <v>42026.25</v>
      </c>
    </row>
    <row r="450" spans="1:20" ht="31.2" x14ac:dyDescent="0.3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1684</v>
      </c>
      <c r="H450" t="s">
        <v>26</v>
      </c>
      <c r="I450" t="s">
        <v>27</v>
      </c>
      <c r="J450">
        <v>1397365200</v>
      </c>
      <c r="K450">
        <v>1398229200</v>
      </c>
      <c r="L450" t="b">
        <v>0</v>
      </c>
      <c r="M450" t="b">
        <v>1</v>
      </c>
      <c r="N450" t="s">
        <v>68</v>
      </c>
      <c r="O450" s="4">
        <f>E450/D450</f>
        <v>1.0191632047477746</v>
      </c>
      <c r="P450" s="5">
        <f>IFERROR(E450/G450,"No Backers")</f>
        <v>101.97684085510689</v>
      </c>
      <c r="Q450" s="7" t="str">
        <f>LEFT(N450,FIND("/",N450)-1)</f>
        <v>publishing</v>
      </c>
      <c r="R450" s="7" t="str">
        <f>RIGHT(N450,LEN(N450)-FIND("/",N450))</f>
        <v>nonfiction</v>
      </c>
      <c r="S450" s="11">
        <f t="shared" si="12"/>
        <v>41742.208333333336</v>
      </c>
      <c r="T450" s="11">
        <f t="shared" si="13"/>
        <v>41752.208333333336</v>
      </c>
    </row>
    <row r="451" spans="1:20" x14ac:dyDescent="0.3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452</v>
      </c>
      <c r="H451" t="s">
        <v>26</v>
      </c>
      <c r="I451" t="s">
        <v>27</v>
      </c>
      <c r="J451">
        <v>1308373200</v>
      </c>
      <c r="K451">
        <v>1311051600</v>
      </c>
      <c r="L451" t="b">
        <v>0</v>
      </c>
      <c r="M451" t="b">
        <v>0</v>
      </c>
      <c r="N451" t="s">
        <v>33</v>
      </c>
      <c r="O451" s="4">
        <f>E451/D451</f>
        <v>1.0237606837606839</v>
      </c>
      <c r="P451" s="5">
        <f>IFERROR(E451/G451,"No Backers")</f>
        <v>53</v>
      </c>
      <c r="Q451" s="7" t="str">
        <f>LEFT(N451,FIND("/",N451)-1)</f>
        <v>theater</v>
      </c>
      <c r="R451" s="7" t="str">
        <f>RIGHT(N451,LEN(N451)-FIND("/",N451))</f>
        <v>plays</v>
      </c>
      <c r="S451" s="11">
        <f t="shared" ref="S451:S514" si="14">(((J451/60)/60)/24)+DATE(1970,1,1)</f>
        <v>40712.208333333336</v>
      </c>
      <c r="T451" s="11">
        <f t="shared" ref="T451:T514" si="15">(((K451/60)/60)/24)+DATE(1970,1,1)</f>
        <v>40743.208333333336</v>
      </c>
    </row>
    <row r="452" spans="1:20" ht="31.2" x14ac:dyDescent="0.3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1605</v>
      </c>
      <c r="H452" t="s">
        <v>21</v>
      </c>
      <c r="I452" t="s">
        <v>22</v>
      </c>
      <c r="J452">
        <v>1518242400</v>
      </c>
      <c r="K452">
        <v>1518242400</v>
      </c>
      <c r="L452" t="b">
        <v>0</v>
      </c>
      <c r="M452" t="b">
        <v>1</v>
      </c>
      <c r="N452" t="s">
        <v>60</v>
      </c>
      <c r="O452" s="4">
        <f>E452/D452</f>
        <v>1.041243169398907</v>
      </c>
      <c r="P452" s="5">
        <f>IFERROR(E452/G452,"No Backers")</f>
        <v>94.976947040498445</v>
      </c>
      <c r="Q452" s="7" t="str">
        <f>LEFT(N452,FIND("/",N452)-1)</f>
        <v>music</v>
      </c>
      <c r="R452" s="7" t="str">
        <f>RIGHT(N452,LEN(N452)-FIND("/",N452))</f>
        <v>indie rock</v>
      </c>
      <c r="S452" s="11">
        <f t="shared" si="14"/>
        <v>43141.25</v>
      </c>
      <c r="T452" s="11">
        <f t="shared" si="15"/>
        <v>43141.25</v>
      </c>
    </row>
    <row r="453" spans="1:20" x14ac:dyDescent="0.3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82</v>
      </c>
      <c r="H453" t="s">
        <v>21</v>
      </c>
      <c r="I453" t="s">
        <v>22</v>
      </c>
      <c r="J453">
        <v>1496034000</v>
      </c>
      <c r="K453">
        <v>1496206800</v>
      </c>
      <c r="L453" t="b">
        <v>0</v>
      </c>
      <c r="M453" t="b">
        <v>0</v>
      </c>
      <c r="N453" t="s">
        <v>33</v>
      </c>
      <c r="O453" s="4">
        <f>E453/D453</f>
        <v>1.0462820512820512</v>
      </c>
      <c r="P453" s="5">
        <f>IFERROR(E453/G453,"No Backers")</f>
        <v>99.524390243902445</v>
      </c>
      <c r="Q453" s="7" t="str">
        <f>LEFT(N453,FIND("/",N453)-1)</f>
        <v>theater</v>
      </c>
      <c r="R453" s="7" t="str">
        <f>RIGHT(N453,LEN(N453)-FIND("/",N453))</f>
        <v>plays</v>
      </c>
      <c r="S453" s="11">
        <f t="shared" si="14"/>
        <v>42884.208333333328</v>
      </c>
      <c r="T453" s="11">
        <f t="shared" si="15"/>
        <v>42886.208333333328</v>
      </c>
    </row>
    <row r="454" spans="1:20" x14ac:dyDescent="0.3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2220</v>
      </c>
      <c r="H454" t="s">
        <v>21</v>
      </c>
      <c r="I454" t="s">
        <v>22</v>
      </c>
      <c r="J454">
        <v>1265695200</v>
      </c>
      <c r="K454">
        <v>1267682400</v>
      </c>
      <c r="L454" t="b">
        <v>0</v>
      </c>
      <c r="M454" t="b">
        <v>1</v>
      </c>
      <c r="N454" t="s">
        <v>33</v>
      </c>
      <c r="O454" s="4">
        <f>E454/D454</f>
        <v>1.0522553516819573</v>
      </c>
      <c r="P454" s="5">
        <f>IFERROR(E454/G454,"No Backers")</f>
        <v>61.997747747747745</v>
      </c>
      <c r="Q454" s="7" t="str">
        <f>LEFT(N454,FIND("/",N454)-1)</f>
        <v>theater</v>
      </c>
      <c r="R454" s="7" t="str">
        <f>RIGHT(N454,LEN(N454)-FIND("/",N454))</f>
        <v>plays</v>
      </c>
      <c r="S454" s="11">
        <f t="shared" si="14"/>
        <v>40218.25</v>
      </c>
      <c r="T454" s="11">
        <f t="shared" si="15"/>
        <v>40241.25</v>
      </c>
    </row>
    <row r="455" spans="1:20" x14ac:dyDescent="0.3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163</v>
      </c>
      <c r="H455" t="s">
        <v>21</v>
      </c>
      <c r="I455" t="s">
        <v>22</v>
      </c>
      <c r="J455">
        <v>1269147600</v>
      </c>
      <c r="K455">
        <v>1269838800</v>
      </c>
      <c r="L455" t="b">
        <v>0</v>
      </c>
      <c r="M455" t="b">
        <v>0</v>
      </c>
      <c r="N455" t="s">
        <v>33</v>
      </c>
      <c r="O455" s="4">
        <f>E455/D455</f>
        <v>1.0587500000000001</v>
      </c>
      <c r="P455" s="5">
        <f>IFERROR(E455/G455,"No Backers")</f>
        <v>57.159509202453989</v>
      </c>
      <c r="Q455" s="7" t="str">
        <f>LEFT(N455,FIND("/",N455)-1)</f>
        <v>theater</v>
      </c>
      <c r="R455" s="7" t="str">
        <f>RIGHT(N455,LEN(N455)-FIND("/",N455))</f>
        <v>plays</v>
      </c>
      <c r="S455" s="11">
        <f t="shared" si="14"/>
        <v>40258.208333333336</v>
      </c>
      <c r="T455" s="11">
        <f t="shared" si="15"/>
        <v>40266.208333333336</v>
      </c>
    </row>
    <row r="456" spans="1:20" ht="31.2" x14ac:dyDescent="0.3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164</v>
      </c>
      <c r="H456" t="s">
        <v>21</v>
      </c>
      <c r="I456" t="s">
        <v>22</v>
      </c>
      <c r="J456">
        <v>1469163600</v>
      </c>
      <c r="K456">
        <v>1470805200</v>
      </c>
      <c r="L456" t="b">
        <v>0</v>
      </c>
      <c r="M456" t="b">
        <v>1</v>
      </c>
      <c r="N456" t="s">
        <v>53</v>
      </c>
      <c r="O456" s="4">
        <f>E456/D456</f>
        <v>1.0629411764705883</v>
      </c>
      <c r="P456" s="5">
        <f>IFERROR(E456/G456,"No Backers")</f>
        <v>33.054878048780488</v>
      </c>
      <c r="Q456" s="7" t="str">
        <f>LEFT(N456,FIND("/",N456)-1)</f>
        <v>film &amp; video</v>
      </c>
      <c r="R456" s="7" t="str">
        <f>RIGHT(N456,LEN(N456)-FIND("/",N456))</f>
        <v>drama</v>
      </c>
      <c r="S456" s="11">
        <f t="shared" si="14"/>
        <v>42573.208333333328</v>
      </c>
      <c r="T456" s="11">
        <f t="shared" si="15"/>
        <v>42592.208333333328</v>
      </c>
    </row>
    <row r="457" spans="1:20" ht="31.2" x14ac:dyDescent="0.3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233</v>
      </c>
      <c r="H457" t="s">
        <v>21</v>
      </c>
      <c r="I457" t="s">
        <v>22</v>
      </c>
      <c r="J457">
        <v>1548568800</v>
      </c>
      <c r="K457">
        <v>1551506400</v>
      </c>
      <c r="L457" t="b">
        <v>0</v>
      </c>
      <c r="M457" t="b">
        <v>0</v>
      </c>
      <c r="N457" t="s">
        <v>33</v>
      </c>
      <c r="O457" s="4">
        <f>E457/D457</f>
        <v>1.07</v>
      </c>
      <c r="P457" s="5">
        <f>IFERROR(E457/G457,"No Backers")</f>
        <v>28.012875536480685</v>
      </c>
      <c r="Q457" s="7" t="str">
        <f>LEFT(N457,FIND("/",N457)-1)</f>
        <v>theater</v>
      </c>
      <c r="R457" s="7" t="str">
        <f>RIGHT(N457,LEN(N457)-FIND("/",N457))</f>
        <v>plays</v>
      </c>
      <c r="S457" s="11">
        <f t="shared" si="14"/>
        <v>43492.25</v>
      </c>
      <c r="T457" s="11">
        <f t="shared" si="15"/>
        <v>43526.25</v>
      </c>
    </row>
    <row r="458" spans="1:20" x14ac:dyDescent="0.3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t="s">
        <v>21</v>
      </c>
      <c r="I458" t="s">
        <v>22</v>
      </c>
      <c r="J458">
        <v>1480226400</v>
      </c>
      <c r="K458">
        <v>1480744800</v>
      </c>
      <c r="L458" t="b">
        <v>0</v>
      </c>
      <c r="M458" t="b">
        <v>1</v>
      </c>
      <c r="N458" t="s">
        <v>269</v>
      </c>
      <c r="O458" s="4">
        <f>E458/D458</f>
        <v>1.0804761904761904</v>
      </c>
      <c r="P458" s="5">
        <f>IFERROR(E458/G458,"No Backers")</f>
        <v>68.240601503759393</v>
      </c>
      <c r="Q458" s="7" t="str">
        <f>LEFT(N458,FIND("/",N458)-1)</f>
        <v>film &amp; video</v>
      </c>
      <c r="R458" s="7" t="str">
        <f>RIGHT(N458,LEN(N458)-FIND("/",N458))</f>
        <v>television</v>
      </c>
      <c r="S458" s="11">
        <f t="shared" si="14"/>
        <v>42701.25</v>
      </c>
      <c r="T458" s="11">
        <f t="shared" si="15"/>
        <v>42707.25</v>
      </c>
    </row>
    <row r="459" spans="1:20" ht="31.2" x14ac:dyDescent="0.3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76</v>
      </c>
      <c r="H459" t="s">
        <v>21</v>
      </c>
      <c r="I459" t="s">
        <v>22</v>
      </c>
      <c r="J459">
        <v>1575093600</v>
      </c>
      <c r="K459">
        <v>1575439200</v>
      </c>
      <c r="L459" t="b">
        <v>0</v>
      </c>
      <c r="M459" t="b">
        <v>0</v>
      </c>
      <c r="N459" t="s">
        <v>33</v>
      </c>
      <c r="O459" s="4">
        <f>E459/D459</f>
        <v>1.0806666666666667</v>
      </c>
      <c r="P459" s="5">
        <f>IFERROR(E459/G459,"No Backers")</f>
        <v>85.315789473684205</v>
      </c>
      <c r="Q459" s="7" t="str">
        <f>LEFT(N459,FIND("/",N459)-1)</f>
        <v>theater</v>
      </c>
      <c r="R459" s="7" t="str">
        <f>RIGHT(N459,LEN(N459)-FIND("/",N459))</f>
        <v>plays</v>
      </c>
      <c r="S459" s="11">
        <f t="shared" si="14"/>
        <v>43799.25</v>
      </c>
      <c r="T459" s="11">
        <f t="shared" si="15"/>
        <v>43803.25</v>
      </c>
    </row>
    <row r="460" spans="1:20" ht="31.2" x14ac:dyDescent="0.3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2105</v>
      </c>
      <c r="H460" t="s">
        <v>21</v>
      </c>
      <c r="I460" t="s">
        <v>22</v>
      </c>
      <c r="J460">
        <v>1388469600</v>
      </c>
      <c r="K460">
        <v>1388815200</v>
      </c>
      <c r="L460" t="b">
        <v>0</v>
      </c>
      <c r="M460" t="b">
        <v>0</v>
      </c>
      <c r="N460" t="s">
        <v>71</v>
      </c>
      <c r="O460" s="4">
        <f>E460/D460</f>
        <v>1.0816455696202532</v>
      </c>
      <c r="P460" s="5">
        <f>IFERROR(E460/G460,"No Backers")</f>
        <v>69.009501187648453</v>
      </c>
      <c r="Q460" s="7" t="str">
        <f>LEFT(N460,FIND("/",N460)-1)</f>
        <v>film &amp; video</v>
      </c>
      <c r="R460" s="7" t="str">
        <f>RIGHT(N460,LEN(N460)-FIND("/",N460))</f>
        <v>animation</v>
      </c>
      <c r="S460" s="11">
        <f t="shared" si="14"/>
        <v>41639.25</v>
      </c>
      <c r="T460" s="11">
        <f t="shared" si="15"/>
        <v>41643.25</v>
      </c>
    </row>
    <row r="461" spans="1:20" x14ac:dyDescent="0.3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93</v>
      </c>
      <c r="H461" t="s">
        <v>21</v>
      </c>
      <c r="I461" t="s">
        <v>22</v>
      </c>
      <c r="J461">
        <v>1576994400</v>
      </c>
      <c r="K461">
        <v>1577599200</v>
      </c>
      <c r="L461" t="b">
        <v>0</v>
      </c>
      <c r="M461" t="b">
        <v>0</v>
      </c>
      <c r="N461" t="s">
        <v>33</v>
      </c>
      <c r="O461" s="4">
        <f>E461/D461</f>
        <v>1.0822784810126582</v>
      </c>
      <c r="P461" s="5">
        <f>IFERROR(E461/G461,"No Backers")</f>
        <v>91.935483870967744</v>
      </c>
      <c r="Q461" s="7" t="str">
        <f>LEFT(N461,FIND("/",N461)-1)</f>
        <v>theater</v>
      </c>
      <c r="R461" s="7" t="str">
        <f>RIGHT(N461,LEN(N461)-FIND("/",N461))</f>
        <v>plays</v>
      </c>
      <c r="S461" s="11">
        <f t="shared" si="14"/>
        <v>43821.25</v>
      </c>
      <c r="T461" s="11">
        <f t="shared" si="15"/>
        <v>43828.25</v>
      </c>
    </row>
    <row r="462" spans="1:20" ht="31.2" x14ac:dyDescent="0.3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4233</v>
      </c>
      <c r="H462" t="s">
        <v>21</v>
      </c>
      <c r="I462" t="s">
        <v>22</v>
      </c>
      <c r="J462">
        <v>1332738000</v>
      </c>
      <c r="K462">
        <v>1335675600</v>
      </c>
      <c r="L462" t="b">
        <v>0</v>
      </c>
      <c r="M462" t="b">
        <v>0</v>
      </c>
      <c r="N462" t="s">
        <v>122</v>
      </c>
      <c r="O462" s="4">
        <f>E462/D462</f>
        <v>1.089773429454171</v>
      </c>
      <c r="P462" s="5">
        <f>IFERROR(E462/G462,"No Backers")</f>
        <v>24.998110087408456</v>
      </c>
      <c r="Q462" s="7" t="str">
        <f>LEFT(N462,FIND("/",N462)-1)</f>
        <v>photography</v>
      </c>
      <c r="R462" s="7" t="str">
        <f>RIGHT(N462,LEN(N462)-FIND("/",N462))</f>
        <v>photography books</v>
      </c>
      <c r="S462" s="11">
        <f t="shared" si="14"/>
        <v>40994.208333333336</v>
      </c>
      <c r="T462" s="11">
        <f t="shared" si="15"/>
        <v>41028.208333333336</v>
      </c>
    </row>
    <row r="463" spans="1:20" x14ac:dyDescent="0.3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149</v>
      </c>
      <c r="H463" t="s">
        <v>107</v>
      </c>
      <c r="I463" t="s">
        <v>108</v>
      </c>
      <c r="J463">
        <v>1503378000</v>
      </c>
      <c r="K463">
        <v>1503982800</v>
      </c>
      <c r="L463" t="b">
        <v>0</v>
      </c>
      <c r="M463" t="b">
        <v>1</v>
      </c>
      <c r="N463" t="s">
        <v>89</v>
      </c>
      <c r="O463" s="4">
        <f>E463/D463</f>
        <v>1.0908</v>
      </c>
      <c r="P463" s="5">
        <f>IFERROR(E463/G463,"No Backers")</f>
        <v>54.906040268456373</v>
      </c>
      <c r="Q463" s="7" t="str">
        <f>LEFT(N463,FIND("/",N463)-1)</f>
        <v>games</v>
      </c>
      <c r="R463" s="7" t="str">
        <f>RIGHT(N463,LEN(N463)-FIND("/",N463))</f>
        <v>video games</v>
      </c>
      <c r="S463" s="11">
        <f t="shared" si="14"/>
        <v>42969.208333333328</v>
      </c>
      <c r="T463" s="11">
        <f t="shared" si="15"/>
        <v>42976.208333333328</v>
      </c>
    </row>
    <row r="464" spans="1:20" x14ac:dyDescent="0.3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185</v>
      </c>
      <c r="H464" t="s">
        <v>21</v>
      </c>
      <c r="I464" t="s">
        <v>22</v>
      </c>
      <c r="J464">
        <v>1546149600</v>
      </c>
      <c r="K464">
        <v>1548136800</v>
      </c>
      <c r="L464" t="b">
        <v>0</v>
      </c>
      <c r="M464" t="b">
        <v>0</v>
      </c>
      <c r="N464" t="s">
        <v>28</v>
      </c>
      <c r="O464" s="4">
        <f>E464/D464</f>
        <v>1.0963157894736841</v>
      </c>
      <c r="P464" s="5">
        <f>IFERROR(E464/G464,"No Backers")</f>
        <v>45.037837837837834</v>
      </c>
      <c r="Q464" s="7" t="str">
        <f>LEFT(N464,FIND("/",N464)-1)</f>
        <v>technology</v>
      </c>
      <c r="R464" s="7" t="str">
        <f>RIGHT(N464,LEN(N464)-FIND("/",N464))</f>
        <v>web</v>
      </c>
      <c r="S464" s="11">
        <f t="shared" si="14"/>
        <v>43464.25</v>
      </c>
      <c r="T464" s="11">
        <f t="shared" si="15"/>
        <v>43487.25</v>
      </c>
    </row>
    <row r="465" spans="1:20" x14ac:dyDescent="0.3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96</v>
      </c>
      <c r="H465" t="s">
        <v>21</v>
      </c>
      <c r="I465" t="s">
        <v>22</v>
      </c>
      <c r="J465">
        <v>1528779600</v>
      </c>
      <c r="K465">
        <v>1531890000</v>
      </c>
      <c r="L465" t="b">
        <v>0</v>
      </c>
      <c r="M465" t="b">
        <v>1</v>
      </c>
      <c r="N465" t="s">
        <v>119</v>
      </c>
      <c r="O465" s="4">
        <f>E465/D465</f>
        <v>1.0970652173913042</v>
      </c>
      <c r="P465" s="5">
        <f>IFERROR(E465/G465,"No Backers")</f>
        <v>105.13541666666667</v>
      </c>
      <c r="Q465" s="7" t="str">
        <f>LEFT(N465,FIND("/",N465)-1)</f>
        <v>publishing</v>
      </c>
      <c r="R465" s="7" t="str">
        <f>RIGHT(N465,LEN(N465)-FIND("/",N465))</f>
        <v>fiction</v>
      </c>
      <c r="S465" s="11">
        <f t="shared" si="14"/>
        <v>43263.208333333328</v>
      </c>
      <c r="T465" s="11">
        <f t="shared" si="15"/>
        <v>43299.208333333328</v>
      </c>
    </row>
    <row r="466" spans="1:20" x14ac:dyDescent="0.3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300</v>
      </c>
      <c r="H466" t="s">
        <v>21</v>
      </c>
      <c r="I466" t="s">
        <v>22</v>
      </c>
      <c r="J466">
        <v>1399006800</v>
      </c>
      <c r="K466">
        <v>1399179600</v>
      </c>
      <c r="L466" t="b">
        <v>0</v>
      </c>
      <c r="M466" t="b">
        <v>0</v>
      </c>
      <c r="N466" t="s">
        <v>1029</v>
      </c>
      <c r="O466" s="4">
        <f>E466/D466</f>
        <v>1.1188059701492536</v>
      </c>
      <c r="P466" s="5">
        <f>IFERROR(E466/G466,"No Backers")</f>
        <v>24.986666666666668</v>
      </c>
      <c r="Q466" s="7" t="str">
        <f>LEFT(N466,FIND("/",N466)-1)</f>
        <v>journalism</v>
      </c>
      <c r="R466" s="7" t="str">
        <f>RIGHT(N466,LEN(N466)-FIND("/",N466))</f>
        <v>audio</v>
      </c>
      <c r="S466" s="11">
        <f t="shared" si="14"/>
        <v>41761.208333333336</v>
      </c>
      <c r="T466" s="11">
        <f t="shared" si="15"/>
        <v>41763.208333333336</v>
      </c>
    </row>
    <row r="467" spans="1:20" x14ac:dyDescent="0.3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78</v>
      </c>
      <c r="H467" t="s">
        <v>21</v>
      </c>
      <c r="I467" t="s">
        <v>22</v>
      </c>
      <c r="J467">
        <v>1493960400</v>
      </c>
      <c r="K467">
        <v>1494392400</v>
      </c>
      <c r="L467" t="b">
        <v>0</v>
      </c>
      <c r="M467" t="b">
        <v>0</v>
      </c>
      <c r="N467" t="s">
        <v>17</v>
      </c>
      <c r="O467" s="4">
        <f>E467/D467</f>
        <v>1.1200000000000001</v>
      </c>
      <c r="P467" s="5">
        <f>IFERROR(E467/G467,"No Backers")</f>
        <v>84.717948717948715</v>
      </c>
      <c r="Q467" s="7" t="str">
        <f>LEFT(N467,FIND("/",N467)-1)</f>
        <v>food</v>
      </c>
      <c r="R467" s="7" t="str">
        <f>RIGHT(N467,LEN(N467)-FIND("/",N467))</f>
        <v>food trucks</v>
      </c>
      <c r="S467" s="11">
        <f t="shared" si="14"/>
        <v>42860.208333333328</v>
      </c>
      <c r="T467" s="11">
        <f t="shared" si="15"/>
        <v>42865.208333333328</v>
      </c>
    </row>
    <row r="468" spans="1:20" x14ac:dyDescent="0.3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3657</v>
      </c>
      <c r="H468" t="s">
        <v>21</v>
      </c>
      <c r="I468" t="s">
        <v>22</v>
      </c>
      <c r="J468">
        <v>1532840400</v>
      </c>
      <c r="K468">
        <v>1534654800</v>
      </c>
      <c r="L468" t="b">
        <v>0</v>
      </c>
      <c r="M468" t="b">
        <v>0</v>
      </c>
      <c r="N468" t="s">
        <v>33</v>
      </c>
      <c r="O468" s="4">
        <f>E468/D468</f>
        <v>1.1222929936305732</v>
      </c>
      <c r="P468" s="5">
        <f>IFERROR(E468/G468,"No Backers")</f>
        <v>52.999726551818434</v>
      </c>
      <c r="Q468" s="7" t="str">
        <f>LEFT(N468,FIND("/",N468)-1)</f>
        <v>theater</v>
      </c>
      <c r="R468" s="7" t="str">
        <f>RIGHT(N468,LEN(N468)-FIND("/",N468))</f>
        <v>plays</v>
      </c>
      <c r="S468" s="11">
        <f t="shared" si="14"/>
        <v>43310.208333333328</v>
      </c>
      <c r="T468" s="11">
        <f t="shared" si="15"/>
        <v>43331.208333333328</v>
      </c>
    </row>
    <row r="469" spans="1:20" x14ac:dyDescent="0.3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1396</v>
      </c>
      <c r="H469" t="s">
        <v>21</v>
      </c>
      <c r="I469" t="s">
        <v>22</v>
      </c>
      <c r="J469">
        <v>1406523600</v>
      </c>
      <c r="K469">
        <v>1406523600</v>
      </c>
      <c r="L469" t="b">
        <v>0</v>
      </c>
      <c r="M469" t="b">
        <v>0</v>
      </c>
      <c r="N469" t="s">
        <v>53</v>
      </c>
      <c r="O469" s="4">
        <f>E469/D469</f>
        <v>1.1224279210925645</v>
      </c>
      <c r="P469" s="5">
        <f>IFERROR(E469/G469,"No Backers")</f>
        <v>105.97134670487107</v>
      </c>
      <c r="Q469" s="7" t="str">
        <f>LEFT(N469,FIND("/",N469)-1)</f>
        <v>film &amp; video</v>
      </c>
      <c r="R469" s="7" t="str">
        <f>RIGHT(N469,LEN(N469)-FIND("/",N469))</f>
        <v>drama</v>
      </c>
      <c r="S469" s="11">
        <f t="shared" si="14"/>
        <v>41848.208333333336</v>
      </c>
      <c r="T469" s="11">
        <f t="shared" si="15"/>
        <v>41848.208333333336</v>
      </c>
    </row>
    <row r="470" spans="1:20" x14ac:dyDescent="0.3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85</v>
      </c>
      <c r="H470" t="s">
        <v>21</v>
      </c>
      <c r="I470" t="s">
        <v>22</v>
      </c>
      <c r="J470">
        <v>1424844000</v>
      </c>
      <c r="K470">
        <v>1425448800</v>
      </c>
      <c r="L470" t="b">
        <v>0</v>
      </c>
      <c r="M470" t="b">
        <v>1</v>
      </c>
      <c r="N470" t="s">
        <v>33</v>
      </c>
      <c r="O470" s="4">
        <f>E470/D470</f>
        <v>1.1228571428571428</v>
      </c>
      <c r="P470" s="5">
        <f>IFERROR(E470/G470,"No Backers")</f>
        <v>46.235294117647058</v>
      </c>
      <c r="Q470" s="7" t="str">
        <f>LEFT(N470,FIND("/",N470)-1)</f>
        <v>theater</v>
      </c>
      <c r="R470" s="7" t="str">
        <f>RIGHT(N470,LEN(N470)-FIND("/",N470))</f>
        <v>plays</v>
      </c>
      <c r="S470" s="11">
        <f t="shared" si="14"/>
        <v>42060.25</v>
      </c>
      <c r="T470" s="11">
        <f t="shared" si="15"/>
        <v>42067.25</v>
      </c>
    </row>
    <row r="471" spans="1:20" ht="31.2" x14ac:dyDescent="0.3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199</v>
      </c>
      <c r="H471" t="s">
        <v>21</v>
      </c>
      <c r="I471" t="s">
        <v>22</v>
      </c>
      <c r="J471">
        <v>1465794000</v>
      </c>
      <c r="K471">
        <v>1466312400</v>
      </c>
      <c r="L471" t="b">
        <v>0</v>
      </c>
      <c r="M471" t="b">
        <v>1</v>
      </c>
      <c r="N471" t="s">
        <v>33</v>
      </c>
      <c r="O471" s="4">
        <f>E471/D471</f>
        <v>1.1249397590361445</v>
      </c>
      <c r="P471" s="5">
        <f>IFERROR(E471/G471,"No Backers")</f>
        <v>46.91959798994975</v>
      </c>
      <c r="Q471" s="7" t="str">
        <f>LEFT(N471,FIND("/",N471)-1)</f>
        <v>theater</v>
      </c>
      <c r="R471" s="7" t="str">
        <f>RIGHT(N471,LEN(N471)-FIND("/",N471))</f>
        <v>plays</v>
      </c>
      <c r="S471" s="11">
        <f t="shared" si="14"/>
        <v>42534.208333333328</v>
      </c>
      <c r="T471" s="11">
        <f t="shared" si="15"/>
        <v>42540.208333333328</v>
      </c>
    </row>
    <row r="472" spans="1:20" x14ac:dyDescent="0.3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2673</v>
      </c>
      <c r="H472" t="s">
        <v>21</v>
      </c>
      <c r="I472" t="s">
        <v>22</v>
      </c>
      <c r="J472">
        <v>1403326800</v>
      </c>
      <c r="K472">
        <v>1403499600</v>
      </c>
      <c r="L472" t="b">
        <v>0</v>
      </c>
      <c r="M472" t="b">
        <v>0</v>
      </c>
      <c r="N472" t="s">
        <v>65</v>
      </c>
      <c r="O472" s="4">
        <f>E472/D472</f>
        <v>1.1283225108225108</v>
      </c>
      <c r="P472" s="5">
        <f>IFERROR(E472/G472,"No Backers")</f>
        <v>39.003741114852225</v>
      </c>
      <c r="Q472" s="7" t="str">
        <f>LEFT(N472,FIND("/",N472)-1)</f>
        <v>technology</v>
      </c>
      <c r="R472" s="7" t="str">
        <f>RIGHT(N472,LEN(N472)-FIND("/",N472))</f>
        <v>wearables</v>
      </c>
      <c r="S472" s="11">
        <f t="shared" si="14"/>
        <v>41811.208333333336</v>
      </c>
      <c r="T472" s="11">
        <f t="shared" si="15"/>
        <v>41813.208333333336</v>
      </c>
    </row>
    <row r="473" spans="1:20" x14ac:dyDescent="0.3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2526</v>
      </c>
      <c r="H473" t="s">
        <v>21</v>
      </c>
      <c r="I473" t="s">
        <v>22</v>
      </c>
      <c r="J473">
        <v>1410584400</v>
      </c>
      <c r="K473">
        <v>1413349200</v>
      </c>
      <c r="L473" t="b">
        <v>0</v>
      </c>
      <c r="M473" t="b">
        <v>1</v>
      </c>
      <c r="N473" t="s">
        <v>33</v>
      </c>
      <c r="O473" s="4">
        <f>E473/D473</f>
        <v>1.1290429799426933</v>
      </c>
      <c r="P473" s="5">
        <f>IFERROR(E473/G473,"No Backers")</f>
        <v>77.996041171813147</v>
      </c>
      <c r="Q473" s="7" t="str">
        <f>LEFT(N473,FIND("/",N473)-1)</f>
        <v>theater</v>
      </c>
      <c r="R473" s="7" t="str">
        <f>RIGHT(N473,LEN(N473)-FIND("/",N473))</f>
        <v>plays</v>
      </c>
      <c r="S473" s="11">
        <f t="shared" si="14"/>
        <v>41895.208333333336</v>
      </c>
      <c r="T473" s="11">
        <f t="shared" si="15"/>
        <v>41927.208333333336</v>
      </c>
    </row>
    <row r="474" spans="1:20" ht="31.2" x14ac:dyDescent="0.3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27</v>
      </c>
      <c r="H474" t="s">
        <v>21</v>
      </c>
      <c r="I474" t="s">
        <v>22</v>
      </c>
      <c r="J474">
        <v>1571029200</v>
      </c>
      <c r="K474">
        <v>1571634000</v>
      </c>
      <c r="L474" t="b">
        <v>0</v>
      </c>
      <c r="M474" t="b">
        <v>0</v>
      </c>
      <c r="N474" t="s">
        <v>42</v>
      </c>
      <c r="O474" s="4">
        <f>E474/D474</f>
        <v>1.1299999999999999</v>
      </c>
      <c r="P474" s="5">
        <f>IFERROR(E474/G474,"No Backers")</f>
        <v>37.666666666666664</v>
      </c>
      <c r="Q474" s="7" t="str">
        <f>LEFT(N474,FIND("/",N474)-1)</f>
        <v>film &amp; video</v>
      </c>
      <c r="R474" s="7" t="str">
        <f>RIGHT(N474,LEN(N474)-FIND("/",N474))</f>
        <v>documentary</v>
      </c>
      <c r="S474" s="11">
        <f t="shared" si="14"/>
        <v>43752.208333333328</v>
      </c>
      <c r="T474" s="11">
        <f t="shared" si="15"/>
        <v>43759.208333333328</v>
      </c>
    </row>
    <row r="475" spans="1:20" x14ac:dyDescent="0.3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241</v>
      </c>
      <c r="H475" t="s">
        <v>21</v>
      </c>
      <c r="I475" t="s">
        <v>22</v>
      </c>
      <c r="J475">
        <v>1411621200</v>
      </c>
      <c r="K475">
        <v>1411966800</v>
      </c>
      <c r="L475" t="b">
        <v>0</v>
      </c>
      <c r="M475" t="b">
        <v>1</v>
      </c>
      <c r="N475" t="s">
        <v>23</v>
      </c>
      <c r="O475" s="4">
        <f>E475/D475</f>
        <v>1.131734693877551</v>
      </c>
      <c r="P475" s="5">
        <f>IFERROR(E475/G475,"No Backers")</f>
        <v>46.020746887966808</v>
      </c>
      <c r="Q475" s="7" t="str">
        <f>LEFT(N475,FIND("/",N475)-1)</f>
        <v>music</v>
      </c>
      <c r="R475" s="7" t="str">
        <f>RIGHT(N475,LEN(N475)-FIND("/",N475))</f>
        <v>rock</v>
      </c>
      <c r="S475" s="11">
        <f t="shared" si="14"/>
        <v>41907.208333333336</v>
      </c>
      <c r="T475" s="11">
        <f t="shared" si="15"/>
        <v>41911.208333333336</v>
      </c>
    </row>
    <row r="476" spans="1:20" x14ac:dyDescent="0.3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235</v>
      </c>
      <c r="H476" t="s">
        <v>21</v>
      </c>
      <c r="I476" t="s">
        <v>22</v>
      </c>
      <c r="J476">
        <v>1336453200</v>
      </c>
      <c r="K476">
        <v>1339477200</v>
      </c>
      <c r="L476" t="b">
        <v>0</v>
      </c>
      <c r="M476" t="b">
        <v>1</v>
      </c>
      <c r="N476" t="s">
        <v>33</v>
      </c>
      <c r="O476" s="4">
        <f>E476/D476</f>
        <v>1.1317857142857144</v>
      </c>
      <c r="P476" s="5">
        <f>IFERROR(E476/G476,"No Backers")</f>
        <v>26.970212765957445</v>
      </c>
      <c r="Q476" s="7" t="str">
        <f>LEFT(N476,FIND("/",N476)-1)</f>
        <v>theater</v>
      </c>
      <c r="R476" s="7" t="str">
        <f>RIGHT(N476,LEN(N476)-FIND("/",N476))</f>
        <v>plays</v>
      </c>
      <c r="S476" s="11">
        <f t="shared" si="14"/>
        <v>41037.208333333336</v>
      </c>
      <c r="T476" s="11">
        <f t="shared" si="15"/>
        <v>41072.208333333336</v>
      </c>
    </row>
    <row r="477" spans="1:20" x14ac:dyDescent="0.3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5139</v>
      </c>
      <c r="H477" t="s">
        <v>21</v>
      </c>
      <c r="I477" t="s">
        <v>22</v>
      </c>
      <c r="J477">
        <v>1549692000</v>
      </c>
      <c r="K477">
        <v>1550037600</v>
      </c>
      <c r="L477" t="b">
        <v>0</v>
      </c>
      <c r="M477" t="b">
        <v>0</v>
      </c>
      <c r="N477" t="s">
        <v>60</v>
      </c>
      <c r="O477" s="4">
        <f>E477/D477</f>
        <v>1.1335962566844919</v>
      </c>
      <c r="P477" s="5">
        <f>IFERROR(E477/G477,"No Backers")</f>
        <v>32.999805409612762</v>
      </c>
      <c r="Q477" s="7" t="str">
        <f>LEFT(N477,FIND("/",N477)-1)</f>
        <v>music</v>
      </c>
      <c r="R477" s="7" t="str">
        <f>RIGHT(N477,LEN(N477)-FIND("/",N477))</f>
        <v>indie rock</v>
      </c>
      <c r="S477" s="11">
        <f t="shared" si="14"/>
        <v>43505.25</v>
      </c>
      <c r="T477" s="11">
        <f t="shared" si="15"/>
        <v>43509.25</v>
      </c>
    </row>
    <row r="478" spans="1:20" ht="31.2" x14ac:dyDescent="0.3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2662</v>
      </c>
      <c r="H478" t="s">
        <v>15</v>
      </c>
      <c r="I478" t="s">
        <v>16</v>
      </c>
      <c r="J478">
        <v>1574056800</v>
      </c>
      <c r="K478">
        <v>1576389600</v>
      </c>
      <c r="L478" t="b">
        <v>0</v>
      </c>
      <c r="M478" t="b">
        <v>0</v>
      </c>
      <c r="N478" t="s">
        <v>119</v>
      </c>
      <c r="O478" s="4">
        <f>E478/D478</f>
        <v>1.1363099415204678</v>
      </c>
      <c r="P478" s="5">
        <f>IFERROR(E478/G478,"No Backers")</f>
        <v>72.993613824192337</v>
      </c>
      <c r="Q478" s="7" t="str">
        <f>LEFT(N478,FIND("/",N478)-1)</f>
        <v>publishing</v>
      </c>
      <c r="R478" s="7" t="str">
        <f>RIGHT(N478,LEN(N478)-FIND("/",N478))</f>
        <v>fiction</v>
      </c>
      <c r="S478" s="11">
        <f t="shared" si="14"/>
        <v>43787.25</v>
      </c>
      <c r="T478" s="11">
        <f t="shared" si="15"/>
        <v>43814.25</v>
      </c>
    </row>
    <row r="479" spans="1:20" ht="31.2" x14ac:dyDescent="0.3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211</v>
      </c>
      <c r="H479" t="s">
        <v>21</v>
      </c>
      <c r="I479" t="s">
        <v>22</v>
      </c>
      <c r="J479">
        <v>1372136400</v>
      </c>
      <c r="K479">
        <v>1372482000</v>
      </c>
      <c r="L479" t="b">
        <v>0</v>
      </c>
      <c r="M479" t="b">
        <v>1</v>
      </c>
      <c r="N479" t="s">
        <v>206</v>
      </c>
      <c r="O479" s="4">
        <f>E479/D479</f>
        <v>1.1394594594594594</v>
      </c>
      <c r="P479" s="5">
        <f>IFERROR(E479/G479,"No Backers")</f>
        <v>39.962085308056871</v>
      </c>
      <c r="Q479" s="7" t="str">
        <f>LEFT(N479,FIND("/",N479)-1)</f>
        <v>publishing</v>
      </c>
      <c r="R479" s="7" t="str">
        <f>RIGHT(N479,LEN(N479)-FIND("/",N479))</f>
        <v>translations</v>
      </c>
      <c r="S479" s="11">
        <f t="shared" si="14"/>
        <v>41450.208333333336</v>
      </c>
      <c r="T479" s="11">
        <f t="shared" si="15"/>
        <v>41454.208333333336</v>
      </c>
    </row>
    <row r="480" spans="1:20" x14ac:dyDescent="0.3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2266</v>
      </c>
      <c r="H480" t="s">
        <v>21</v>
      </c>
      <c r="I480" t="s">
        <v>22</v>
      </c>
      <c r="J480">
        <v>1360389600</v>
      </c>
      <c r="K480">
        <v>1363150800</v>
      </c>
      <c r="L480" t="b">
        <v>0</v>
      </c>
      <c r="M480" t="b">
        <v>0</v>
      </c>
      <c r="N480" t="s">
        <v>269</v>
      </c>
      <c r="O480" s="4">
        <f>E480/D480</f>
        <v>1.1409352517985611</v>
      </c>
      <c r="P480" s="5">
        <f>IFERROR(E480/G480,"No Backers")</f>
        <v>69.986760812003524</v>
      </c>
      <c r="Q480" s="7" t="str">
        <f>LEFT(N480,FIND("/",N480)-1)</f>
        <v>film &amp; video</v>
      </c>
      <c r="R480" s="7" t="str">
        <f>RIGHT(N480,LEN(N480)-FIND("/",N480))</f>
        <v>television</v>
      </c>
      <c r="S480" s="11">
        <f t="shared" si="14"/>
        <v>41314.25</v>
      </c>
      <c r="T480" s="11">
        <f t="shared" si="15"/>
        <v>41346.208333333336</v>
      </c>
    </row>
    <row r="481" spans="1:20" x14ac:dyDescent="0.3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2283</v>
      </c>
      <c r="H481" t="s">
        <v>21</v>
      </c>
      <c r="I481" t="s">
        <v>22</v>
      </c>
      <c r="J481">
        <v>1573797600</v>
      </c>
      <c r="K481">
        <v>1574920800</v>
      </c>
      <c r="L481" t="b">
        <v>0</v>
      </c>
      <c r="M481" t="b">
        <v>0</v>
      </c>
      <c r="N481" t="s">
        <v>23</v>
      </c>
      <c r="O481" s="4">
        <f>E481/D481</f>
        <v>1.1428538550057536</v>
      </c>
      <c r="P481" s="5">
        <f>IFERROR(E481/G481,"No Backers")</f>
        <v>87.003066141042481</v>
      </c>
      <c r="Q481" s="7" t="str">
        <f>LEFT(N481,FIND("/",N481)-1)</f>
        <v>music</v>
      </c>
      <c r="R481" s="7" t="str">
        <f>RIGHT(N481,LEN(N481)-FIND("/",N481))</f>
        <v>rock</v>
      </c>
      <c r="S481" s="11">
        <f t="shared" si="14"/>
        <v>43784.25</v>
      </c>
      <c r="T481" s="11">
        <f t="shared" si="15"/>
        <v>43797.25</v>
      </c>
    </row>
    <row r="482" spans="1:20" x14ac:dyDescent="0.3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92</v>
      </c>
      <c r="H482" t="s">
        <v>21</v>
      </c>
      <c r="I482" t="s">
        <v>22</v>
      </c>
      <c r="J482">
        <v>1278565200</v>
      </c>
      <c r="K482">
        <v>1280552400</v>
      </c>
      <c r="L482" t="b">
        <v>0</v>
      </c>
      <c r="M482" t="b">
        <v>0</v>
      </c>
      <c r="N482" t="s">
        <v>23</v>
      </c>
      <c r="O482" s="4">
        <f>E482/D482</f>
        <v>1.1478378378378378</v>
      </c>
      <c r="P482" s="5">
        <f>IFERROR(E482/G482,"No Backers")</f>
        <v>46.163043478260867</v>
      </c>
      <c r="Q482" s="7" t="str">
        <f>LEFT(N482,FIND("/",N482)-1)</f>
        <v>music</v>
      </c>
      <c r="R482" s="7" t="str">
        <f>RIGHT(N482,LEN(N482)-FIND("/",N482))</f>
        <v>rock</v>
      </c>
      <c r="S482" s="11">
        <f t="shared" si="14"/>
        <v>40367.208333333336</v>
      </c>
      <c r="T482" s="11">
        <f t="shared" si="15"/>
        <v>40390.208333333336</v>
      </c>
    </row>
    <row r="483" spans="1:20" x14ac:dyDescent="0.3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3308</v>
      </c>
      <c r="H483" t="s">
        <v>21</v>
      </c>
      <c r="I483" t="s">
        <v>22</v>
      </c>
      <c r="J483">
        <v>1457244000</v>
      </c>
      <c r="K483">
        <v>1458190800</v>
      </c>
      <c r="L483" t="b">
        <v>0</v>
      </c>
      <c r="M483" t="b">
        <v>0</v>
      </c>
      <c r="N483" t="s">
        <v>28</v>
      </c>
      <c r="O483" s="4">
        <f>E483/D483</f>
        <v>1.1533745781777278</v>
      </c>
      <c r="P483" s="5">
        <f>IFERROR(E483/G483,"No Backers")</f>
        <v>30.996070133010882</v>
      </c>
      <c r="Q483" s="7" t="str">
        <f>LEFT(N483,FIND("/",N483)-1)</f>
        <v>technology</v>
      </c>
      <c r="R483" s="7" t="str">
        <f>RIGHT(N483,LEN(N483)-FIND("/",N483))</f>
        <v>web</v>
      </c>
      <c r="S483" s="11">
        <f t="shared" si="14"/>
        <v>42435.25</v>
      </c>
      <c r="T483" s="11">
        <f t="shared" si="15"/>
        <v>42446.208333333328</v>
      </c>
    </row>
    <row r="484" spans="1:20" x14ac:dyDescent="0.3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1470</v>
      </c>
      <c r="H484" t="s">
        <v>21</v>
      </c>
      <c r="I484" t="s">
        <v>22</v>
      </c>
      <c r="J484">
        <v>1561352400</v>
      </c>
      <c r="K484">
        <v>1561438800</v>
      </c>
      <c r="L484" t="b">
        <v>0</v>
      </c>
      <c r="M484" t="b">
        <v>0</v>
      </c>
      <c r="N484" t="s">
        <v>60</v>
      </c>
      <c r="O484" s="4">
        <f>E484/D484</f>
        <v>1.1595907738095239</v>
      </c>
      <c r="P484" s="5">
        <f>IFERROR(E484/G484,"No Backers")</f>
        <v>106.01972789115646</v>
      </c>
      <c r="Q484" s="7" t="str">
        <f>LEFT(N484,FIND("/",N484)-1)</f>
        <v>music</v>
      </c>
      <c r="R484" s="7" t="str">
        <f>RIGHT(N484,LEN(N484)-FIND("/",N484))</f>
        <v>indie rock</v>
      </c>
      <c r="S484" s="11">
        <f t="shared" si="14"/>
        <v>43640.208333333328</v>
      </c>
      <c r="T484" s="11">
        <f t="shared" si="15"/>
        <v>43641.208333333328</v>
      </c>
    </row>
    <row r="485" spans="1:20" x14ac:dyDescent="0.3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89</v>
      </c>
      <c r="H485" t="s">
        <v>21</v>
      </c>
      <c r="I485" t="s">
        <v>22</v>
      </c>
      <c r="J485">
        <v>1515736800</v>
      </c>
      <c r="K485">
        <v>1517119200</v>
      </c>
      <c r="L485" t="b">
        <v>0</v>
      </c>
      <c r="M485" t="b">
        <v>1</v>
      </c>
      <c r="N485" t="s">
        <v>33</v>
      </c>
      <c r="O485" s="4">
        <f>E485/D485</f>
        <v>1.1618181818181819</v>
      </c>
      <c r="P485" s="5">
        <f>IFERROR(E485/G485,"No Backers")</f>
        <v>43.078651685393261</v>
      </c>
      <c r="Q485" s="7" t="str">
        <f>LEFT(N485,FIND("/",N485)-1)</f>
        <v>theater</v>
      </c>
      <c r="R485" s="7" t="str">
        <f>RIGHT(N485,LEN(N485)-FIND("/",N485))</f>
        <v>plays</v>
      </c>
      <c r="S485" s="11">
        <f t="shared" si="14"/>
        <v>43112.25</v>
      </c>
      <c r="T485" s="11">
        <f t="shared" si="15"/>
        <v>43128.25</v>
      </c>
    </row>
    <row r="486" spans="1:20" x14ac:dyDescent="0.3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1713</v>
      </c>
      <c r="H486" t="s">
        <v>107</v>
      </c>
      <c r="I486" t="s">
        <v>108</v>
      </c>
      <c r="J486">
        <v>1418623200</v>
      </c>
      <c r="K486">
        <v>1419660000</v>
      </c>
      <c r="L486" t="b">
        <v>0</v>
      </c>
      <c r="M486" t="b">
        <v>1</v>
      </c>
      <c r="N486" t="s">
        <v>33</v>
      </c>
      <c r="O486" s="4">
        <f>E486/D486</f>
        <v>1.168766404199475</v>
      </c>
      <c r="P486" s="5">
        <f>IFERROR(E486/G486,"No Backers")</f>
        <v>103.98131932282546</v>
      </c>
      <c r="Q486" s="7" t="str">
        <f>LEFT(N486,FIND("/",N486)-1)</f>
        <v>theater</v>
      </c>
      <c r="R486" s="7" t="str">
        <f>RIGHT(N486,LEN(N486)-FIND("/",N486))</f>
        <v>plays</v>
      </c>
      <c r="S486" s="11">
        <f t="shared" si="14"/>
        <v>41988.25</v>
      </c>
      <c r="T486" s="11">
        <f t="shared" si="15"/>
        <v>42000.25</v>
      </c>
    </row>
    <row r="487" spans="1:20" x14ac:dyDescent="0.3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1052</v>
      </c>
      <c r="H487" t="s">
        <v>36</v>
      </c>
      <c r="I487" t="s">
        <v>37</v>
      </c>
      <c r="J487">
        <v>1535605200</v>
      </c>
      <c r="K487">
        <v>1537592400</v>
      </c>
      <c r="L487" t="b">
        <v>1</v>
      </c>
      <c r="M487" t="b">
        <v>1</v>
      </c>
      <c r="N487" t="s">
        <v>42</v>
      </c>
      <c r="O487" s="4">
        <f>E487/D487</f>
        <v>1.1722156398104266</v>
      </c>
      <c r="P487" s="5">
        <f>IFERROR(E487/G487,"No Backers")</f>
        <v>94.044676806083643</v>
      </c>
      <c r="Q487" s="7" t="str">
        <f>LEFT(N487,FIND("/",N487)-1)</f>
        <v>film &amp; video</v>
      </c>
      <c r="R487" s="7" t="str">
        <f>RIGHT(N487,LEN(N487)-FIND("/",N487))</f>
        <v>documentary</v>
      </c>
      <c r="S487" s="11">
        <f t="shared" si="14"/>
        <v>43342.208333333328</v>
      </c>
      <c r="T487" s="11">
        <f t="shared" si="15"/>
        <v>43365.208333333328</v>
      </c>
    </row>
    <row r="488" spans="1:20" x14ac:dyDescent="0.3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3777</v>
      </c>
      <c r="H488" t="s">
        <v>107</v>
      </c>
      <c r="I488" t="s">
        <v>108</v>
      </c>
      <c r="J488">
        <v>1388296800</v>
      </c>
      <c r="K488">
        <v>1389074400</v>
      </c>
      <c r="L488" t="b">
        <v>0</v>
      </c>
      <c r="M488" t="b">
        <v>0</v>
      </c>
      <c r="N488" t="s">
        <v>28</v>
      </c>
      <c r="O488" s="4">
        <f>E488/D488</f>
        <v>1.1731541218637993</v>
      </c>
      <c r="P488" s="5">
        <f>IFERROR(E488/G488,"No Backers")</f>
        <v>51.995234312946785</v>
      </c>
      <c r="Q488" s="7" t="str">
        <f>LEFT(N488,FIND("/",N488)-1)</f>
        <v>technology</v>
      </c>
      <c r="R488" s="7" t="str">
        <f>RIGHT(N488,LEN(N488)-FIND("/",N488))</f>
        <v>web</v>
      </c>
      <c r="S488" s="11">
        <f t="shared" si="14"/>
        <v>41637.25</v>
      </c>
      <c r="T488" s="11">
        <f t="shared" si="15"/>
        <v>41646.25</v>
      </c>
    </row>
    <row r="489" spans="1:20" x14ac:dyDescent="0.3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67</v>
      </c>
      <c r="H489" t="s">
        <v>21</v>
      </c>
      <c r="I489" t="s">
        <v>22</v>
      </c>
      <c r="J489">
        <v>1390716000</v>
      </c>
      <c r="K489">
        <v>1391234400</v>
      </c>
      <c r="L489" t="b">
        <v>0</v>
      </c>
      <c r="M489" t="b">
        <v>0</v>
      </c>
      <c r="N489" t="s">
        <v>122</v>
      </c>
      <c r="O489" s="4">
        <f>E489/D489</f>
        <v>1.1761111111111111</v>
      </c>
      <c r="P489" s="5">
        <f>IFERROR(E489/G489,"No Backers")</f>
        <v>94.791044776119406</v>
      </c>
      <c r="Q489" s="7" t="str">
        <f>LEFT(N489,FIND("/",N489)-1)</f>
        <v>photography</v>
      </c>
      <c r="R489" s="7" t="str">
        <f>RIGHT(N489,LEN(N489)-FIND("/",N489))</f>
        <v>photography books</v>
      </c>
      <c r="S489" s="11">
        <f t="shared" si="14"/>
        <v>41665.25</v>
      </c>
      <c r="T489" s="11">
        <f t="shared" si="15"/>
        <v>41671.25</v>
      </c>
    </row>
    <row r="490" spans="1:20" x14ac:dyDescent="0.3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52</v>
      </c>
      <c r="H490" t="s">
        <v>21</v>
      </c>
      <c r="I490" t="s">
        <v>22</v>
      </c>
      <c r="J490">
        <v>1275800400</v>
      </c>
      <c r="K490">
        <v>1279083600</v>
      </c>
      <c r="L490" t="b">
        <v>0</v>
      </c>
      <c r="M490" t="b">
        <v>0</v>
      </c>
      <c r="N490" t="s">
        <v>33</v>
      </c>
      <c r="O490" s="4">
        <f>E490/D490</f>
        <v>1.1827777777777777</v>
      </c>
      <c r="P490" s="5">
        <f>IFERROR(E490/G490,"No Backers")</f>
        <v>40.942307692307693</v>
      </c>
      <c r="Q490" s="7" t="str">
        <f>LEFT(N490,FIND("/",N490)-1)</f>
        <v>theater</v>
      </c>
      <c r="R490" s="7" t="str">
        <f>RIGHT(N490,LEN(N490)-FIND("/",N490))</f>
        <v>plays</v>
      </c>
      <c r="S490" s="11">
        <f t="shared" si="14"/>
        <v>40335.208333333336</v>
      </c>
      <c r="T490" s="11">
        <f t="shared" si="15"/>
        <v>40373.208333333336</v>
      </c>
    </row>
    <row r="491" spans="1:20" x14ac:dyDescent="0.3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3727</v>
      </c>
      <c r="H491" t="s">
        <v>21</v>
      </c>
      <c r="I491" t="s">
        <v>22</v>
      </c>
      <c r="J491">
        <v>1316754000</v>
      </c>
      <c r="K491">
        <v>1318741200</v>
      </c>
      <c r="L491" t="b">
        <v>0</v>
      </c>
      <c r="M491" t="b">
        <v>0</v>
      </c>
      <c r="N491" t="s">
        <v>33</v>
      </c>
      <c r="O491" s="4">
        <f>E491/D491</f>
        <v>1.1837253218884121</v>
      </c>
      <c r="P491" s="5">
        <f>IFERROR(E491/G491,"No Backers")</f>
        <v>37.001341561577675</v>
      </c>
      <c r="Q491" s="7" t="str">
        <f>LEFT(N491,FIND("/",N491)-1)</f>
        <v>theater</v>
      </c>
      <c r="R491" s="7" t="str">
        <f>RIGHT(N491,LEN(N491)-FIND("/",N491))</f>
        <v>plays</v>
      </c>
      <c r="S491" s="11">
        <f t="shared" si="14"/>
        <v>40809.208333333336</v>
      </c>
      <c r="T491" s="11">
        <f t="shared" si="15"/>
        <v>40832.208333333336</v>
      </c>
    </row>
    <row r="492" spans="1:20" x14ac:dyDescent="0.3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131</v>
      </c>
      <c r="H492" t="s">
        <v>26</v>
      </c>
      <c r="I492" t="s">
        <v>27</v>
      </c>
      <c r="J492">
        <v>1527742800</v>
      </c>
      <c r="K492">
        <v>1529816400</v>
      </c>
      <c r="L492" t="b">
        <v>0</v>
      </c>
      <c r="M492" t="b">
        <v>0</v>
      </c>
      <c r="N492" t="s">
        <v>53</v>
      </c>
      <c r="O492" s="4">
        <f>E492/D492</f>
        <v>1.1908974358974358</v>
      </c>
      <c r="P492" s="5">
        <f>IFERROR(E492/G492,"No Backers")</f>
        <v>70.908396946564892</v>
      </c>
      <c r="Q492" s="7" t="str">
        <f>LEFT(N492,FIND("/",N492)-1)</f>
        <v>film &amp; video</v>
      </c>
      <c r="R492" s="7" t="str">
        <f>RIGHT(N492,LEN(N492)-FIND("/",N492))</f>
        <v>drama</v>
      </c>
      <c r="S492" s="11">
        <f t="shared" si="14"/>
        <v>43251.208333333328</v>
      </c>
      <c r="T492" s="11">
        <f t="shared" si="15"/>
        <v>43275.208333333328</v>
      </c>
    </row>
    <row r="493" spans="1:20" ht="31.2" x14ac:dyDescent="0.3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155</v>
      </c>
      <c r="H493" t="s">
        <v>21</v>
      </c>
      <c r="I493" t="s">
        <v>22</v>
      </c>
      <c r="J493">
        <v>1297922400</v>
      </c>
      <c r="K493">
        <v>1298268000</v>
      </c>
      <c r="L493" t="b">
        <v>0</v>
      </c>
      <c r="M493" t="b">
        <v>0</v>
      </c>
      <c r="N493" t="s">
        <v>206</v>
      </c>
      <c r="O493" s="4">
        <f>E493/D493</f>
        <v>1.1929824561403508</v>
      </c>
      <c r="P493" s="5">
        <f>IFERROR(E493/G493,"No Backers")</f>
        <v>43.87096774193548</v>
      </c>
      <c r="Q493" s="7" t="str">
        <f>LEFT(N493,FIND("/",N493)-1)</f>
        <v>publishing</v>
      </c>
      <c r="R493" s="7" t="str">
        <f>RIGHT(N493,LEN(N493)-FIND("/",N493))</f>
        <v>translations</v>
      </c>
      <c r="S493" s="11">
        <f t="shared" si="14"/>
        <v>40591.25</v>
      </c>
      <c r="T493" s="11">
        <f t="shared" si="15"/>
        <v>40595.25</v>
      </c>
    </row>
    <row r="494" spans="1:20" ht="31.2" x14ac:dyDescent="0.3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1613</v>
      </c>
      <c r="H494" t="s">
        <v>21</v>
      </c>
      <c r="I494" t="s">
        <v>22</v>
      </c>
      <c r="J494">
        <v>1335330000</v>
      </c>
      <c r="K494">
        <v>1336539600</v>
      </c>
      <c r="L494" t="b">
        <v>0</v>
      </c>
      <c r="M494" t="b">
        <v>0</v>
      </c>
      <c r="N494" t="s">
        <v>28</v>
      </c>
      <c r="O494" s="4">
        <f>E494/D494</f>
        <v>1.1950810185185186</v>
      </c>
      <c r="P494" s="5">
        <f>IFERROR(E494/G494,"No Backers")</f>
        <v>64.01425914445133</v>
      </c>
      <c r="Q494" s="7" t="str">
        <f>LEFT(N494,FIND("/",N494)-1)</f>
        <v>technology</v>
      </c>
      <c r="R494" s="7" t="str">
        <f>RIGHT(N494,LEN(N494)-FIND("/",N494))</f>
        <v>web</v>
      </c>
      <c r="S494" s="11">
        <f t="shared" si="14"/>
        <v>41024.208333333336</v>
      </c>
      <c r="T494" s="11">
        <f t="shared" si="15"/>
        <v>41038.208333333336</v>
      </c>
    </row>
    <row r="495" spans="1:20" x14ac:dyDescent="0.3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102</v>
      </c>
      <c r="H495" t="s">
        <v>21</v>
      </c>
      <c r="I495" t="s">
        <v>22</v>
      </c>
      <c r="J495">
        <v>1555563600</v>
      </c>
      <c r="K495">
        <v>1557896400</v>
      </c>
      <c r="L495" t="b">
        <v>0</v>
      </c>
      <c r="M495" t="b">
        <v>0</v>
      </c>
      <c r="N495" t="s">
        <v>33</v>
      </c>
      <c r="O495" s="4">
        <f>E495/D495</f>
        <v>1.1966037735849056</v>
      </c>
      <c r="P495" s="5">
        <f>IFERROR(E495/G495,"No Backers")</f>
        <v>62.176470588235297</v>
      </c>
      <c r="Q495" s="7" t="str">
        <f>LEFT(N495,FIND("/",N495)-1)</f>
        <v>theater</v>
      </c>
      <c r="R495" s="7" t="str">
        <f>RIGHT(N495,LEN(N495)-FIND("/",N495))</f>
        <v>plays</v>
      </c>
      <c r="S495" s="11">
        <f t="shared" si="14"/>
        <v>43573.208333333328</v>
      </c>
      <c r="T495" s="11">
        <f t="shared" si="15"/>
        <v>43600.208333333328</v>
      </c>
    </row>
    <row r="496" spans="1:20" x14ac:dyDescent="0.3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2468</v>
      </c>
      <c r="H496" t="s">
        <v>21</v>
      </c>
      <c r="I496" t="s">
        <v>22</v>
      </c>
      <c r="J496">
        <v>1472619600</v>
      </c>
      <c r="K496">
        <v>1474779600</v>
      </c>
      <c r="L496" t="b">
        <v>0</v>
      </c>
      <c r="M496" t="b">
        <v>0</v>
      </c>
      <c r="N496" t="s">
        <v>71</v>
      </c>
      <c r="O496" s="4">
        <f>E496/D496</f>
        <v>1.1990717911530093</v>
      </c>
      <c r="P496" s="5">
        <f>IFERROR(E496/G496,"No Backers")</f>
        <v>66.998379254457049</v>
      </c>
      <c r="Q496" s="7" t="str">
        <f>LEFT(N496,FIND("/",N496)-1)</f>
        <v>film &amp; video</v>
      </c>
      <c r="R496" s="7" t="str">
        <f>RIGHT(N496,LEN(N496)-FIND("/",N496))</f>
        <v>animation</v>
      </c>
      <c r="S496" s="11">
        <f t="shared" si="14"/>
        <v>42613.208333333328</v>
      </c>
      <c r="T496" s="11">
        <f t="shared" si="15"/>
        <v>42638.208333333328</v>
      </c>
    </row>
    <row r="497" spans="1:20" x14ac:dyDescent="0.3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676</v>
      </c>
      <c r="H497" t="s">
        <v>21</v>
      </c>
      <c r="I497" t="s">
        <v>22</v>
      </c>
      <c r="J497">
        <v>1348290000</v>
      </c>
      <c r="K497">
        <v>1348808400</v>
      </c>
      <c r="L497" t="b">
        <v>0</v>
      </c>
      <c r="M497" t="b">
        <v>0</v>
      </c>
      <c r="N497" t="s">
        <v>133</v>
      </c>
      <c r="O497" s="4">
        <f>E497/D497</f>
        <v>1.1995602605863191</v>
      </c>
      <c r="P497" s="5">
        <f>IFERROR(E497/G497,"No Backers")</f>
        <v>108.95414201183432</v>
      </c>
      <c r="Q497" s="7" t="str">
        <f>LEFT(N497,FIND("/",N497)-1)</f>
        <v>publishing</v>
      </c>
      <c r="R497" s="7" t="str">
        <f>RIGHT(N497,LEN(N497)-FIND("/",N497))</f>
        <v>radio &amp; podcasts</v>
      </c>
      <c r="S497" s="11">
        <f t="shared" si="14"/>
        <v>41174.208333333336</v>
      </c>
      <c r="T497" s="11">
        <f t="shared" si="15"/>
        <v>41180.208333333336</v>
      </c>
    </row>
    <row r="498" spans="1:20" ht="31.2" x14ac:dyDescent="0.3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194</v>
      </c>
      <c r="H498" t="s">
        <v>98</v>
      </c>
      <c r="I498" t="s">
        <v>99</v>
      </c>
      <c r="J498">
        <v>1487570400</v>
      </c>
      <c r="K498">
        <v>1489986000</v>
      </c>
      <c r="L498" t="b">
        <v>0</v>
      </c>
      <c r="M498" t="b">
        <v>0</v>
      </c>
      <c r="N498" t="s">
        <v>33</v>
      </c>
      <c r="O498" s="4">
        <f>E498/D498</f>
        <v>1.1996808510638297</v>
      </c>
      <c r="P498" s="5">
        <f>IFERROR(E498/G498,"No Backers")</f>
        <v>58.128865979381445</v>
      </c>
      <c r="Q498" s="7" t="str">
        <f>LEFT(N498,FIND("/",N498)-1)</f>
        <v>theater</v>
      </c>
      <c r="R498" s="7" t="str">
        <f>RIGHT(N498,LEN(N498)-FIND("/",N498))</f>
        <v>plays</v>
      </c>
      <c r="S498" s="11">
        <f t="shared" si="14"/>
        <v>42786.25</v>
      </c>
      <c r="T498" s="11">
        <f t="shared" si="15"/>
        <v>42814.208333333328</v>
      </c>
    </row>
    <row r="499" spans="1:20" ht="31.2" x14ac:dyDescent="0.3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1697</v>
      </c>
      <c r="H499" t="s">
        <v>21</v>
      </c>
      <c r="I499" t="s">
        <v>22</v>
      </c>
      <c r="J499">
        <v>1297836000</v>
      </c>
      <c r="K499">
        <v>1298268000</v>
      </c>
      <c r="L499" t="b">
        <v>0</v>
      </c>
      <c r="M499" t="b">
        <v>1</v>
      </c>
      <c r="N499" t="s">
        <v>23</v>
      </c>
      <c r="O499" s="4">
        <f>E499/D499</f>
        <v>1.2016770186335404</v>
      </c>
      <c r="P499" s="5">
        <f>IFERROR(E499/G499,"No Backers")</f>
        <v>57.003535651149086</v>
      </c>
      <c r="Q499" s="7" t="str">
        <f>LEFT(N499,FIND("/",N499)-1)</f>
        <v>music</v>
      </c>
      <c r="R499" s="7" t="str">
        <f>RIGHT(N499,LEN(N499)-FIND("/",N499))</f>
        <v>rock</v>
      </c>
      <c r="S499" s="11">
        <f t="shared" si="14"/>
        <v>40590.25</v>
      </c>
      <c r="T499" s="11">
        <f t="shared" si="15"/>
        <v>40595.25</v>
      </c>
    </row>
    <row r="500" spans="1:20" x14ac:dyDescent="0.3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t="s">
        <v>21</v>
      </c>
      <c r="I500" t="s">
        <v>22</v>
      </c>
      <c r="J500">
        <v>1547618400</v>
      </c>
      <c r="K500">
        <v>1549087200</v>
      </c>
      <c r="L500" t="b">
        <v>0</v>
      </c>
      <c r="M500" t="b">
        <v>0</v>
      </c>
      <c r="N500" t="s">
        <v>474</v>
      </c>
      <c r="O500" s="4">
        <f>E500/D500</f>
        <v>1.2041999999999999</v>
      </c>
      <c r="P500" s="5">
        <f>IFERROR(E500/G500,"No Backers")</f>
        <v>102.92307692307692</v>
      </c>
      <c r="Q500" s="7" t="str">
        <f>LEFT(N500,FIND("/",N500)-1)</f>
        <v>film &amp; video</v>
      </c>
      <c r="R500" s="7" t="str">
        <f>RIGHT(N500,LEN(N500)-FIND("/",N500))</f>
        <v>science fiction</v>
      </c>
      <c r="S500" s="11">
        <f t="shared" si="14"/>
        <v>43481.25</v>
      </c>
      <c r="T500" s="11">
        <f t="shared" si="15"/>
        <v>43498.25</v>
      </c>
    </row>
    <row r="501" spans="1:20" x14ac:dyDescent="0.3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107</v>
      </c>
      <c r="H501" t="s">
        <v>21</v>
      </c>
      <c r="I501" t="s">
        <v>22</v>
      </c>
      <c r="J501">
        <v>1500958800</v>
      </c>
      <c r="K501">
        <v>1501736400</v>
      </c>
      <c r="L501" t="b">
        <v>0</v>
      </c>
      <c r="M501" t="b">
        <v>0</v>
      </c>
      <c r="N501" t="s">
        <v>65</v>
      </c>
      <c r="O501" s="4">
        <f>E501/D501</f>
        <v>1.2102150537634409</v>
      </c>
      <c r="P501" s="5">
        <f>IFERROR(E501/G501,"No Backers")</f>
        <v>105.18691588785046</v>
      </c>
      <c r="Q501" s="7" t="str">
        <f>LEFT(N501,FIND("/",N501)-1)</f>
        <v>technology</v>
      </c>
      <c r="R501" s="7" t="str">
        <f>RIGHT(N501,LEN(N501)-FIND("/",N501))</f>
        <v>wearables</v>
      </c>
      <c r="S501" s="11">
        <f t="shared" si="14"/>
        <v>42941.208333333328</v>
      </c>
      <c r="T501" s="11">
        <f t="shared" si="15"/>
        <v>42950.208333333328</v>
      </c>
    </row>
    <row r="502" spans="1:20" x14ac:dyDescent="0.3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2506</v>
      </c>
      <c r="H502" t="s">
        <v>21</v>
      </c>
      <c r="I502" t="s">
        <v>22</v>
      </c>
      <c r="J502">
        <v>1501563600</v>
      </c>
      <c r="K502">
        <v>1504328400</v>
      </c>
      <c r="L502" t="b">
        <v>0</v>
      </c>
      <c r="M502" t="b">
        <v>0</v>
      </c>
      <c r="N502" t="s">
        <v>28</v>
      </c>
      <c r="O502" s="4">
        <f>E502/D502</f>
        <v>1.2199004424778761</v>
      </c>
      <c r="P502" s="5">
        <f>IFERROR(E502/G502,"No Backers")</f>
        <v>44.005985634477256</v>
      </c>
      <c r="Q502" s="7" t="str">
        <f>LEFT(N502,FIND("/",N502)-1)</f>
        <v>technology</v>
      </c>
      <c r="R502" s="7" t="str">
        <f>RIGHT(N502,LEN(N502)-FIND("/",N502))</f>
        <v>web</v>
      </c>
      <c r="S502" s="11">
        <f t="shared" si="14"/>
        <v>42948.208333333328</v>
      </c>
      <c r="T502" s="11">
        <f t="shared" si="15"/>
        <v>42980.208333333328</v>
      </c>
    </row>
    <row r="503" spans="1:20" ht="31.2" x14ac:dyDescent="0.3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1073</v>
      </c>
      <c r="H503" t="s">
        <v>21</v>
      </c>
      <c r="I503" t="s">
        <v>22</v>
      </c>
      <c r="J503">
        <v>1280552400</v>
      </c>
      <c r="K503">
        <v>1280898000</v>
      </c>
      <c r="L503" t="b">
        <v>0</v>
      </c>
      <c r="M503" t="b">
        <v>1</v>
      </c>
      <c r="N503" t="s">
        <v>33</v>
      </c>
      <c r="O503" s="4">
        <f>E503/D503</f>
        <v>1.220563524590164</v>
      </c>
      <c r="P503" s="5">
        <f>IFERROR(E503/G503,"No Backers")</f>
        <v>111.02236719478098</v>
      </c>
      <c r="Q503" s="7" t="str">
        <f>LEFT(N503,FIND("/",N503)-1)</f>
        <v>theater</v>
      </c>
      <c r="R503" s="7" t="str">
        <f>RIGHT(N503,LEN(N503)-FIND("/",N503))</f>
        <v>plays</v>
      </c>
      <c r="S503" s="11">
        <f t="shared" si="14"/>
        <v>40390.208333333336</v>
      </c>
      <c r="T503" s="11">
        <f t="shared" si="15"/>
        <v>40394.208333333336</v>
      </c>
    </row>
    <row r="504" spans="1:20" x14ac:dyDescent="0.3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  <c r="O504" s="4">
        <f>E504/D504</f>
        <v>1.2211084337349398</v>
      </c>
      <c r="P504" s="5">
        <f>IFERROR(E504/G504,"No Backers")</f>
        <v>87.979166666666671</v>
      </c>
      <c r="Q504" s="7" t="str">
        <f>LEFT(N504,FIND("/",N504)-1)</f>
        <v>theater</v>
      </c>
      <c r="R504" s="7" t="str">
        <f>RIGHT(N504,LEN(N504)-FIND("/",N504))</f>
        <v>plays</v>
      </c>
      <c r="S504" s="11">
        <f t="shared" si="14"/>
        <v>40479.208333333336</v>
      </c>
      <c r="T504" s="11">
        <f t="shared" si="15"/>
        <v>40506.25</v>
      </c>
    </row>
    <row r="505" spans="1:20" x14ac:dyDescent="0.3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85</v>
      </c>
      <c r="H505" t="s">
        <v>40</v>
      </c>
      <c r="I505" t="s">
        <v>41</v>
      </c>
      <c r="J505">
        <v>1459054800</v>
      </c>
      <c r="K505">
        <v>1459141200</v>
      </c>
      <c r="L505" t="b">
        <v>0</v>
      </c>
      <c r="M505" t="b">
        <v>0</v>
      </c>
      <c r="N505" t="s">
        <v>148</v>
      </c>
      <c r="O505" s="4">
        <f>E505/D505</f>
        <v>1.2246153846153847</v>
      </c>
      <c r="P505" s="5">
        <f>IFERROR(E505/G505,"No Backers")</f>
        <v>56.188235294117646</v>
      </c>
      <c r="Q505" s="7" t="str">
        <f>LEFT(N505,FIND("/",N505)-1)</f>
        <v>music</v>
      </c>
      <c r="R505" s="7" t="str">
        <f>RIGHT(N505,LEN(N505)-FIND("/",N505))</f>
        <v>metal</v>
      </c>
      <c r="S505" s="11">
        <f t="shared" si="14"/>
        <v>42456.208333333328</v>
      </c>
      <c r="T505" s="11">
        <f t="shared" si="15"/>
        <v>42457.208333333328</v>
      </c>
    </row>
    <row r="506" spans="1:20" x14ac:dyDescent="0.3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126</v>
      </c>
      <c r="H506" t="s">
        <v>21</v>
      </c>
      <c r="I506" t="s">
        <v>22</v>
      </c>
      <c r="J506">
        <v>1442206800</v>
      </c>
      <c r="K506">
        <v>1443589200</v>
      </c>
      <c r="L506" t="b">
        <v>0</v>
      </c>
      <c r="M506" t="b">
        <v>0</v>
      </c>
      <c r="N506" t="s">
        <v>148</v>
      </c>
      <c r="O506" s="4">
        <f>E506/D506</f>
        <v>1.227605633802817</v>
      </c>
      <c r="P506" s="5">
        <f>IFERROR(E506/G506,"No Backers")</f>
        <v>69.174603174603178</v>
      </c>
      <c r="Q506" s="7" t="str">
        <f>LEFT(N506,FIND("/",N506)-1)</f>
        <v>music</v>
      </c>
      <c r="R506" s="7" t="str">
        <f>RIGHT(N506,LEN(N506)-FIND("/",N506))</f>
        <v>metal</v>
      </c>
      <c r="S506" s="11">
        <f t="shared" si="14"/>
        <v>42261.208333333328</v>
      </c>
      <c r="T506" s="11">
        <f t="shared" si="15"/>
        <v>42277.208333333328</v>
      </c>
    </row>
    <row r="507" spans="1:20" ht="31.2" x14ac:dyDescent="0.3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116</v>
      </c>
      <c r="H507" t="s">
        <v>21</v>
      </c>
      <c r="I507" t="s">
        <v>22</v>
      </c>
      <c r="J507">
        <v>1467608400</v>
      </c>
      <c r="K507">
        <v>1468904400</v>
      </c>
      <c r="L507" t="b">
        <v>0</v>
      </c>
      <c r="M507" t="b">
        <v>0</v>
      </c>
      <c r="N507" t="s">
        <v>71</v>
      </c>
      <c r="O507" s="4">
        <f>E507/D507</f>
        <v>1.2278160919540231</v>
      </c>
      <c r="P507" s="5">
        <f>IFERROR(E507/G507,"No Backers")</f>
        <v>92.08620689655173</v>
      </c>
      <c r="Q507" s="7" t="str">
        <f>LEFT(N507,FIND("/",N507)-1)</f>
        <v>film &amp; video</v>
      </c>
      <c r="R507" s="7" t="str">
        <f>RIGHT(N507,LEN(N507)-FIND("/",N507))</f>
        <v>animation</v>
      </c>
      <c r="S507" s="11">
        <f t="shared" si="14"/>
        <v>42555.208333333328</v>
      </c>
      <c r="T507" s="11">
        <f t="shared" si="15"/>
        <v>42570.208333333328</v>
      </c>
    </row>
    <row r="508" spans="1:20" x14ac:dyDescent="0.3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1095</v>
      </c>
      <c r="H508" t="s">
        <v>21</v>
      </c>
      <c r="I508" t="s">
        <v>22</v>
      </c>
      <c r="J508">
        <v>1573452000</v>
      </c>
      <c r="K508">
        <v>1573538400</v>
      </c>
      <c r="L508" t="b">
        <v>0</v>
      </c>
      <c r="M508" t="b">
        <v>0</v>
      </c>
      <c r="N508" t="s">
        <v>33</v>
      </c>
      <c r="O508" s="4">
        <f>E508/D508</f>
        <v>1.2281904761904763</v>
      </c>
      <c r="P508" s="5">
        <f>IFERROR(E508/G508,"No Backers")</f>
        <v>105.9945205479452</v>
      </c>
      <c r="Q508" s="7" t="str">
        <f>LEFT(N508,FIND("/",N508)-1)</f>
        <v>theater</v>
      </c>
      <c r="R508" s="7" t="str">
        <f>RIGHT(N508,LEN(N508)-FIND("/",N508))</f>
        <v>plays</v>
      </c>
      <c r="S508" s="11">
        <f t="shared" si="14"/>
        <v>43780.25</v>
      </c>
      <c r="T508" s="11">
        <f t="shared" si="15"/>
        <v>43781.25</v>
      </c>
    </row>
    <row r="509" spans="1:20" x14ac:dyDescent="0.3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6286</v>
      </c>
      <c r="H509" t="s">
        <v>21</v>
      </c>
      <c r="I509" t="s">
        <v>22</v>
      </c>
      <c r="J509">
        <v>1500440400</v>
      </c>
      <c r="K509">
        <v>1503118800</v>
      </c>
      <c r="L509" t="b">
        <v>0</v>
      </c>
      <c r="M509" t="b">
        <v>0</v>
      </c>
      <c r="N509" t="s">
        <v>23</v>
      </c>
      <c r="O509" s="4">
        <f>E509/D509</f>
        <v>1.2284501347708894</v>
      </c>
      <c r="P509" s="5">
        <f>IFERROR(E509/G509,"No Backers")</f>
        <v>29.001272669424118</v>
      </c>
      <c r="Q509" s="7" t="str">
        <f>LEFT(N509,FIND("/",N509)-1)</f>
        <v>music</v>
      </c>
      <c r="R509" s="7" t="str">
        <f>RIGHT(N509,LEN(N509)-FIND("/",N509))</f>
        <v>rock</v>
      </c>
      <c r="S509" s="11">
        <f t="shared" si="14"/>
        <v>42935.208333333328</v>
      </c>
      <c r="T509" s="11">
        <f t="shared" si="15"/>
        <v>42966.208333333328</v>
      </c>
    </row>
    <row r="510" spans="1:20" x14ac:dyDescent="0.3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331</v>
      </c>
      <c r="H510" t="s">
        <v>21</v>
      </c>
      <c r="I510" t="s">
        <v>22</v>
      </c>
      <c r="J510">
        <v>1568178000</v>
      </c>
      <c r="K510">
        <v>1568782800</v>
      </c>
      <c r="L510" t="b">
        <v>0</v>
      </c>
      <c r="M510" t="b">
        <v>0</v>
      </c>
      <c r="N510" t="s">
        <v>1029</v>
      </c>
      <c r="O510" s="4">
        <f>E510/D510</f>
        <v>1.2297938144329896</v>
      </c>
      <c r="P510" s="5">
        <f>IFERROR(E510/G510,"No Backers")</f>
        <v>36.0392749244713</v>
      </c>
      <c r="Q510" s="7" t="str">
        <f>LEFT(N510,FIND("/",N510)-1)</f>
        <v>journalism</v>
      </c>
      <c r="R510" s="7" t="str">
        <f>RIGHT(N510,LEN(N510)-FIND("/",N510))</f>
        <v>audio</v>
      </c>
      <c r="S510" s="11">
        <f t="shared" si="14"/>
        <v>43719.208333333328</v>
      </c>
      <c r="T510" s="11">
        <f t="shared" si="15"/>
        <v>43726.208333333328</v>
      </c>
    </row>
    <row r="511" spans="1:20" x14ac:dyDescent="0.3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192</v>
      </c>
      <c r="H511" t="s">
        <v>21</v>
      </c>
      <c r="I511" t="s">
        <v>22</v>
      </c>
      <c r="J511">
        <v>1442120400</v>
      </c>
      <c r="K511">
        <v>1442379600</v>
      </c>
      <c r="L511" t="b">
        <v>0</v>
      </c>
      <c r="M511" t="b">
        <v>1</v>
      </c>
      <c r="N511" t="s">
        <v>71</v>
      </c>
      <c r="O511" s="4">
        <f>E511/D511</f>
        <v>1.2307407407407407</v>
      </c>
      <c r="P511" s="5">
        <f>IFERROR(E511/G511,"No Backers")</f>
        <v>51.921875</v>
      </c>
      <c r="Q511" s="7" t="str">
        <f>LEFT(N511,FIND("/",N511)-1)</f>
        <v>film &amp; video</v>
      </c>
      <c r="R511" s="7" t="str">
        <f>RIGHT(N511,LEN(N511)-FIND("/",N511))</f>
        <v>animation</v>
      </c>
      <c r="S511" s="11">
        <f t="shared" si="14"/>
        <v>42260.208333333328</v>
      </c>
      <c r="T511" s="11">
        <f t="shared" si="15"/>
        <v>42263.208333333328</v>
      </c>
    </row>
    <row r="512" spans="1:20" x14ac:dyDescent="0.3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86</v>
      </c>
      <c r="H512" t="s">
        <v>21</v>
      </c>
      <c r="I512" t="s">
        <v>22</v>
      </c>
      <c r="J512">
        <v>1451800800</v>
      </c>
      <c r="K512">
        <v>1455602400</v>
      </c>
      <c r="L512" t="b">
        <v>0</v>
      </c>
      <c r="M512" t="b">
        <v>0</v>
      </c>
      <c r="N512" t="s">
        <v>33</v>
      </c>
      <c r="O512" s="4">
        <f>E512/D512</f>
        <v>1.2308163265306122</v>
      </c>
      <c r="P512" s="5">
        <f>IFERROR(E512/G512,"No Backers")</f>
        <v>70.127906976744185</v>
      </c>
      <c r="Q512" s="7" t="str">
        <f>LEFT(N512,FIND("/",N512)-1)</f>
        <v>theater</v>
      </c>
      <c r="R512" s="7" t="str">
        <f>RIGHT(N512,LEN(N512)-FIND("/",N512))</f>
        <v>plays</v>
      </c>
      <c r="S512" s="11">
        <f t="shared" si="14"/>
        <v>42372.25</v>
      </c>
      <c r="T512" s="11">
        <f t="shared" si="15"/>
        <v>42416.25</v>
      </c>
    </row>
    <row r="513" spans="1:20" x14ac:dyDescent="0.3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5203</v>
      </c>
      <c r="H513" t="s">
        <v>21</v>
      </c>
      <c r="I513" t="s">
        <v>22</v>
      </c>
      <c r="J513">
        <v>1324533600</v>
      </c>
      <c r="K513">
        <v>1325052000</v>
      </c>
      <c r="L513" t="b">
        <v>0</v>
      </c>
      <c r="M513" t="b">
        <v>0</v>
      </c>
      <c r="N513" t="s">
        <v>28</v>
      </c>
      <c r="O513" s="4">
        <f>E513/D513</f>
        <v>1.2343497363796134</v>
      </c>
      <c r="P513" s="5">
        <f>IFERROR(E513/G513,"No Backers")</f>
        <v>26.997693638285604</v>
      </c>
      <c r="Q513" s="7" t="str">
        <f>LEFT(N513,FIND("/",N513)-1)</f>
        <v>technology</v>
      </c>
      <c r="R513" s="7" t="str">
        <f>RIGHT(N513,LEN(N513)-FIND("/",N513))</f>
        <v>web</v>
      </c>
      <c r="S513" s="11">
        <f t="shared" si="14"/>
        <v>40899.25</v>
      </c>
      <c r="T513" s="11">
        <f t="shared" si="15"/>
        <v>40905.25</v>
      </c>
    </row>
    <row r="514" spans="1:20" x14ac:dyDescent="0.3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80</v>
      </c>
      <c r="H514" t="s">
        <v>36</v>
      </c>
      <c r="I514" t="s">
        <v>37</v>
      </c>
      <c r="J514">
        <v>1378184400</v>
      </c>
      <c r="K514">
        <v>1378789200</v>
      </c>
      <c r="L514" t="b">
        <v>0</v>
      </c>
      <c r="M514" t="b">
        <v>0</v>
      </c>
      <c r="N514" t="s">
        <v>42</v>
      </c>
      <c r="O514" s="4">
        <f>E514/D514</f>
        <v>1.2373770491803278</v>
      </c>
      <c r="P514" s="5">
        <f>IFERROR(E514/G514,"No Backers")</f>
        <v>94.35</v>
      </c>
      <c r="Q514" s="7" t="str">
        <f>LEFT(N514,FIND("/",N514)-1)</f>
        <v>film &amp; video</v>
      </c>
      <c r="R514" s="7" t="str">
        <f>RIGHT(N514,LEN(N514)-FIND("/",N514))</f>
        <v>documentary</v>
      </c>
      <c r="S514" s="11">
        <f t="shared" si="14"/>
        <v>41520.208333333336</v>
      </c>
      <c r="T514" s="11">
        <f t="shared" si="15"/>
        <v>41527.208333333336</v>
      </c>
    </row>
    <row r="515" spans="1:20" x14ac:dyDescent="0.3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2475</v>
      </c>
      <c r="H515" t="s">
        <v>107</v>
      </c>
      <c r="I515" t="s">
        <v>108</v>
      </c>
      <c r="J515">
        <v>1288674000</v>
      </c>
      <c r="K515">
        <v>1292911200</v>
      </c>
      <c r="L515" t="b">
        <v>0</v>
      </c>
      <c r="M515" t="b">
        <v>1</v>
      </c>
      <c r="N515" t="s">
        <v>33</v>
      </c>
      <c r="O515" s="4">
        <f>E515/D515</f>
        <v>1.2374140625000001</v>
      </c>
      <c r="P515" s="5">
        <f>IFERROR(E515/G515,"No Backers")</f>
        <v>63.995555555555555</v>
      </c>
      <c r="Q515" s="7" t="str">
        <f>LEFT(N515,FIND("/",N515)-1)</f>
        <v>theater</v>
      </c>
      <c r="R515" s="7" t="str">
        <f>RIGHT(N515,LEN(N515)-FIND("/",N515))</f>
        <v>plays</v>
      </c>
      <c r="S515" s="11">
        <f t="shared" ref="S515:S578" si="16">(((J515/60)/60)/24)+DATE(1970,1,1)</f>
        <v>40484.208333333336</v>
      </c>
      <c r="T515" s="11">
        <f t="shared" ref="T515:T578" si="17">(((K515/60)/60)/24)+DATE(1970,1,1)</f>
        <v>40533.25</v>
      </c>
    </row>
    <row r="516" spans="1:20" x14ac:dyDescent="0.3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t="s">
        <v>21</v>
      </c>
      <c r="I516" t="s">
        <v>22</v>
      </c>
      <c r="J516">
        <v>1542693600</v>
      </c>
      <c r="K516">
        <v>1545112800</v>
      </c>
      <c r="L516" t="b">
        <v>0</v>
      </c>
      <c r="M516" t="b">
        <v>0</v>
      </c>
      <c r="N516" t="s">
        <v>33</v>
      </c>
      <c r="O516" s="4">
        <f>E516/D516</f>
        <v>1.2395833333333333</v>
      </c>
      <c r="P516" s="5">
        <f>IFERROR(E516/G516,"No Backers")</f>
        <v>47.035573122529641</v>
      </c>
      <c r="Q516" s="7" t="str">
        <f>LEFT(N516,FIND("/",N516)-1)</f>
        <v>theater</v>
      </c>
      <c r="R516" s="7" t="str">
        <f>RIGHT(N516,LEN(N516)-FIND("/",N516))</f>
        <v>plays</v>
      </c>
      <c r="S516" s="11">
        <f t="shared" si="16"/>
        <v>43424.25</v>
      </c>
      <c r="T516" s="11">
        <f t="shared" si="17"/>
        <v>43452.25</v>
      </c>
    </row>
    <row r="517" spans="1:20" x14ac:dyDescent="0.3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110</v>
      </c>
      <c r="H517" t="s">
        <v>21</v>
      </c>
      <c r="I517" t="s">
        <v>22</v>
      </c>
      <c r="J517">
        <v>1513922400</v>
      </c>
      <c r="K517">
        <v>1514959200</v>
      </c>
      <c r="L517" t="b">
        <v>0</v>
      </c>
      <c r="M517" t="b">
        <v>0</v>
      </c>
      <c r="N517" t="s">
        <v>23</v>
      </c>
      <c r="O517" s="4">
        <f>E517/D517</f>
        <v>1.2539393939393939</v>
      </c>
      <c r="P517" s="5">
        <f>IFERROR(E517/G517,"No Backers")</f>
        <v>75.236363636363635</v>
      </c>
      <c r="Q517" s="7" t="str">
        <f>LEFT(N517,FIND("/",N517)-1)</f>
        <v>music</v>
      </c>
      <c r="R517" s="7" t="str">
        <f>RIGHT(N517,LEN(N517)-FIND("/",N517))</f>
        <v>rock</v>
      </c>
      <c r="S517" s="11">
        <f t="shared" si="16"/>
        <v>43091.25</v>
      </c>
      <c r="T517" s="11">
        <f t="shared" si="17"/>
        <v>43103.25</v>
      </c>
    </row>
    <row r="518" spans="1:20" x14ac:dyDescent="0.3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1280</v>
      </c>
      <c r="H518" t="s">
        <v>21</v>
      </c>
      <c r="I518" t="s">
        <v>22</v>
      </c>
      <c r="J518">
        <v>1276923600</v>
      </c>
      <c r="K518">
        <v>1279688400</v>
      </c>
      <c r="L518" t="b">
        <v>0</v>
      </c>
      <c r="M518" t="b">
        <v>1</v>
      </c>
      <c r="N518" t="s">
        <v>68</v>
      </c>
      <c r="O518" s="4">
        <f>E518/D518</f>
        <v>1.2648941176470587</v>
      </c>
      <c r="P518" s="5">
        <f>IFERROR(E518/G518,"No Backers")</f>
        <v>83.996875000000003</v>
      </c>
      <c r="Q518" s="7" t="str">
        <f>LEFT(N518,FIND("/",N518)-1)</f>
        <v>publishing</v>
      </c>
      <c r="R518" s="7" t="str">
        <f>RIGHT(N518,LEN(N518)-FIND("/",N518))</f>
        <v>nonfiction</v>
      </c>
      <c r="S518" s="11">
        <f t="shared" si="16"/>
        <v>40348.208333333336</v>
      </c>
      <c r="T518" s="11">
        <f t="shared" si="17"/>
        <v>40380.208333333336</v>
      </c>
    </row>
    <row r="519" spans="1:20" x14ac:dyDescent="0.3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409</v>
      </c>
      <c r="H519" t="s">
        <v>21</v>
      </c>
      <c r="I519" t="s">
        <v>22</v>
      </c>
      <c r="J519">
        <v>1470373200</v>
      </c>
      <c r="K519">
        <v>1474088400</v>
      </c>
      <c r="L519" t="b">
        <v>0</v>
      </c>
      <c r="M519" t="b">
        <v>0</v>
      </c>
      <c r="N519" t="s">
        <v>28</v>
      </c>
      <c r="O519" s="4">
        <f>E519/D519</f>
        <v>1.2684</v>
      </c>
      <c r="P519" s="5">
        <f>IFERROR(E519/G519,"No Backers")</f>
        <v>31.012224938875306</v>
      </c>
      <c r="Q519" s="7" t="str">
        <f>LEFT(N519,FIND("/",N519)-1)</f>
        <v>technology</v>
      </c>
      <c r="R519" s="7" t="str">
        <f>RIGHT(N519,LEN(N519)-FIND("/",N519))</f>
        <v>web</v>
      </c>
      <c r="S519" s="11">
        <f t="shared" si="16"/>
        <v>42587.208333333328</v>
      </c>
      <c r="T519" s="11">
        <f t="shared" si="17"/>
        <v>42630.208333333328</v>
      </c>
    </row>
    <row r="520" spans="1:20" x14ac:dyDescent="0.3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131</v>
      </c>
      <c r="H520" t="s">
        <v>21</v>
      </c>
      <c r="I520" t="s">
        <v>22</v>
      </c>
      <c r="J520">
        <v>1329372000</v>
      </c>
      <c r="K520">
        <v>1329631200</v>
      </c>
      <c r="L520" t="b">
        <v>0</v>
      </c>
      <c r="M520" t="b">
        <v>0</v>
      </c>
      <c r="N520" t="s">
        <v>33</v>
      </c>
      <c r="O520" s="4">
        <f>E520/D520</f>
        <v>1.2687755102040816</v>
      </c>
      <c r="P520" s="5">
        <f>IFERROR(E520/G520,"No Backers")</f>
        <v>94.916030534351151</v>
      </c>
      <c r="Q520" s="7" t="str">
        <f>LEFT(N520,FIND("/",N520)-1)</f>
        <v>theater</v>
      </c>
      <c r="R520" s="7" t="str">
        <f>RIGHT(N520,LEN(N520)-FIND("/",N520))</f>
        <v>plays</v>
      </c>
      <c r="S520" s="11">
        <f t="shared" si="16"/>
        <v>40955.25</v>
      </c>
      <c r="T520" s="11">
        <f t="shared" si="17"/>
        <v>40958.25</v>
      </c>
    </row>
    <row r="521" spans="1:20" ht="31.2" x14ac:dyDescent="0.3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4">
        <f>E521/D521</f>
        <v>1.2729885057471264</v>
      </c>
      <c r="P521" s="5">
        <f>IFERROR(E521/G521,"No Backers")</f>
        <v>54.024390243902438</v>
      </c>
      <c r="Q521" s="7" t="str">
        <f>LEFT(N521,FIND("/",N521)-1)</f>
        <v>theater</v>
      </c>
      <c r="R521" s="7" t="str">
        <f>RIGHT(N521,LEN(N521)-FIND("/",N521))</f>
        <v>plays</v>
      </c>
      <c r="S521" s="11">
        <f t="shared" si="16"/>
        <v>40285.208333333336</v>
      </c>
      <c r="T521" s="11">
        <f t="shared" si="17"/>
        <v>40305.208333333336</v>
      </c>
    </row>
    <row r="522" spans="1:20" x14ac:dyDescent="0.3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2013</v>
      </c>
      <c r="H522" t="s">
        <v>21</v>
      </c>
      <c r="I522" t="s">
        <v>22</v>
      </c>
      <c r="J522">
        <v>1440392400</v>
      </c>
      <c r="K522">
        <v>1441602000</v>
      </c>
      <c r="L522" t="b">
        <v>0</v>
      </c>
      <c r="M522" t="b">
        <v>0</v>
      </c>
      <c r="N522" t="s">
        <v>23</v>
      </c>
      <c r="O522" s="4">
        <f>E522/D522</f>
        <v>1.2770715249662619</v>
      </c>
      <c r="P522" s="5">
        <f>IFERROR(E522/G522,"No Backers")</f>
        <v>47.009935419771487</v>
      </c>
      <c r="Q522" s="7" t="str">
        <f>LEFT(N522,FIND("/",N522)-1)</f>
        <v>music</v>
      </c>
      <c r="R522" s="7" t="str">
        <f>RIGHT(N522,LEN(N522)-FIND("/",N522))</f>
        <v>rock</v>
      </c>
      <c r="S522" s="11">
        <f t="shared" si="16"/>
        <v>42240.208333333328</v>
      </c>
      <c r="T522" s="11">
        <f t="shared" si="17"/>
        <v>42254.208333333328</v>
      </c>
    </row>
    <row r="523" spans="1:20" x14ac:dyDescent="0.3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250</v>
      </c>
      <c r="H523" t="s">
        <v>21</v>
      </c>
      <c r="I523" t="s">
        <v>22</v>
      </c>
      <c r="J523">
        <v>1494392400</v>
      </c>
      <c r="K523">
        <v>1495256400</v>
      </c>
      <c r="L523" t="b">
        <v>0</v>
      </c>
      <c r="M523" t="b">
        <v>1</v>
      </c>
      <c r="N523" t="s">
        <v>23</v>
      </c>
      <c r="O523" s="4">
        <f>E523/D523</f>
        <v>1.2772619047619047</v>
      </c>
      <c r="P523" s="5">
        <f>IFERROR(E523/G523,"No Backers")</f>
        <v>42.915999999999997</v>
      </c>
      <c r="Q523" s="7" t="str">
        <f>LEFT(N523,FIND("/",N523)-1)</f>
        <v>music</v>
      </c>
      <c r="R523" s="7" t="str">
        <f>RIGHT(N523,LEN(N523)-FIND("/",N523))</f>
        <v>rock</v>
      </c>
      <c r="S523" s="11">
        <f t="shared" si="16"/>
        <v>42865.208333333328</v>
      </c>
      <c r="T523" s="11">
        <f t="shared" si="17"/>
        <v>42875.208333333328</v>
      </c>
    </row>
    <row r="524" spans="1:20" ht="31.2" x14ac:dyDescent="0.3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1345</v>
      </c>
      <c r="H524" t="s">
        <v>26</v>
      </c>
      <c r="I524" t="s">
        <v>27</v>
      </c>
      <c r="J524">
        <v>1546754400</v>
      </c>
      <c r="K524">
        <v>1547445600</v>
      </c>
      <c r="L524" t="b">
        <v>0</v>
      </c>
      <c r="M524" t="b">
        <v>1</v>
      </c>
      <c r="N524" t="s">
        <v>28</v>
      </c>
      <c r="O524" s="4">
        <f>E524/D524</f>
        <v>1.278468634686347</v>
      </c>
      <c r="P524" s="5">
        <f>IFERROR(E524/G524,"No Backers")</f>
        <v>103.03791821561339</v>
      </c>
      <c r="Q524" s="7" t="str">
        <f>LEFT(N524,FIND("/",N524)-1)</f>
        <v>technology</v>
      </c>
      <c r="R524" s="7" t="str">
        <f>RIGHT(N524,LEN(N524)-FIND("/",N524))</f>
        <v>web</v>
      </c>
      <c r="S524" s="11">
        <f t="shared" si="16"/>
        <v>43471.25</v>
      </c>
      <c r="T524" s="11">
        <f t="shared" si="17"/>
        <v>43479.25</v>
      </c>
    </row>
    <row r="525" spans="1:20" x14ac:dyDescent="0.3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890</v>
      </c>
      <c r="H525" t="s">
        <v>21</v>
      </c>
      <c r="I525" t="s">
        <v>22</v>
      </c>
      <c r="J525">
        <v>1522731600</v>
      </c>
      <c r="K525">
        <v>1524027600</v>
      </c>
      <c r="L525" t="b">
        <v>0</v>
      </c>
      <c r="M525" t="b">
        <v>0</v>
      </c>
      <c r="N525" t="s">
        <v>33</v>
      </c>
      <c r="O525" s="4">
        <f>E525/D525</f>
        <v>1.2807106598984772</v>
      </c>
      <c r="P525" s="5">
        <f>IFERROR(E525/G525,"No Backers")</f>
        <v>85.044943820224717</v>
      </c>
      <c r="Q525" s="7" t="str">
        <f>LEFT(N525,FIND("/",N525)-1)</f>
        <v>theater</v>
      </c>
      <c r="R525" s="7" t="str">
        <f>RIGHT(N525,LEN(N525)-FIND("/",N525))</f>
        <v>plays</v>
      </c>
      <c r="S525" s="11">
        <f t="shared" si="16"/>
        <v>43193.208333333328</v>
      </c>
      <c r="T525" s="11">
        <f t="shared" si="17"/>
        <v>43208.208333333328</v>
      </c>
    </row>
    <row r="526" spans="1:20" x14ac:dyDescent="0.3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199</v>
      </c>
      <c r="H526" t="s">
        <v>107</v>
      </c>
      <c r="I526" t="s">
        <v>108</v>
      </c>
      <c r="J526">
        <v>1434344400</v>
      </c>
      <c r="K526">
        <v>1434690000</v>
      </c>
      <c r="L526" t="b">
        <v>0</v>
      </c>
      <c r="M526" t="b">
        <v>1</v>
      </c>
      <c r="N526" t="s">
        <v>42</v>
      </c>
      <c r="O526" s="4">
        <f>E526/D526</f>
        <v>1.2821428571428573</v>
      </c>
      <c r="P526" s="5">
        <f>IFERROR(E526/G526,"No Backers")</f>
        <v>54.120603015075375</v>
      </c>
      <c r="Q526" s="7" t="str">
        <f>LEFT(N526,FIND("/",N526)-1)</f>
        <v>film &amp; video</v>
      </c>
      <c r="R526" s="7" t="str">
        <f>RIGHT(N526,LEN(N526)-FIND("/",N526))</f>
        <v>documentary</v>
      </c>
      <c r="S526" s="11">
        <f t="shared" si="16"/>
        <v>42170.208333333328</v>
      </c>
      <c r="T526" s="11">
        <f t="shared" si="17"/>
        <v>42174.208333333328</v>
      </c>
    </row>
    <row r="527" spans="1:20" ht="31.2" x14ac:dyDescent="0.3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1140</v>
      </c>
      <c r="H527" t="s">
        <v>21</v>
      </c>
      <c r="I527" t="s">
        <v>22</v>
      </c>
      <c r="J527">
        <v>1433480400</v>
      </c>
      <c r="K527">
        <v>1434430800</v>
      </c>
      <c r="L527" t="b">
        <v>0</v>
      </c>
      <c r="M527" t="b">
        <v>0</v>
      </c>
      <c r="N527" t="s">
        <v>33</v>
      </c>
      <c r="O527" s="4">
        <f>E527/D527</f>
        <v>1.2823628691983122</v>
      </c>
      <c r="P527" s="5">
        <f>IFERROR(E527/G527,"No Backers")</f>
        <v>79.978947368421046</v>
      </c>
      <c r="Q527" s="7" t="str">
        <f>LEFT(N527,FIND("/",N527)-1)</f>
        <v>theater</v>
      </c>
      <c r="R527" s="7" t="str">
        <f>RIGHT(N527,LEN(N527)-FIND("/",N527))</f>
        <v>plays</v>
      </c>
      <c r="S527" s="11">
        <f t="shared" si="16"/>
        <v>42160.208333333328</v>
      </c>
      <c r="T527" s="11">
        <f t="shared" si="17"/>
        <v>42171.208333333328</v>
      </c>
    </row>
    <row r="528" spans="1:20" x14ac:dyDescent="0.3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94</v>
      </c>
      <c r="H528" t="s">
        <v>21</v>
      </c>
      <c r="I528" t="s">
        <v>22</v>
      </c>
      <c r="J528">
        <v>1498366800</v>
      </c>
      <c r="K528">
        <v>1499576400</v>
      </c>
      <c r="L528" t="b">
        <v>0</v>
      </c>
      <c r="M528" t="b">
        <v>0</v>
      </c>
      <c r="N528" t="s">
        <v>33</v>
      </c>
      <c r="O528" s="4">
        <f>E528/D528</f>
        <v>1.2846</v>
      </c>
      <c r="P528" s="5">
        <f>IFERROR(E528/G528,"No Backers")</f>
        <v>68.329787234042556</v>
      </c>
      <c r="Q528" s="7" t="str">
        <f>LEFT(N528,FIND("/",N528)-1)</f>
        <v>theater</v>
      </c>
      <c r="R528" s="7" t="str">
        <f>RIGHT(N528,LEN(N528)-FIND("/",N528))</f>
        <v>plays</v>
      </c>
      <c r="S528" s="11">
        <f t="shared" si="16"/>
        <v>42911.208333333328</v>
      </c>
      <c r="T528" s="11">
        <f t="shared" si="17"/>
        <v>42925.208333333328</v>
      </c>
    </row>
    <row r="529" spans="1:20" x14ac:dyDescent="0.3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t="s">
        <v>21</v>
      </c>
      <c r="I529" t="s">
        <v>22</v>
      </c>
      <c r="J529">
        <v>1560747600</v>
      </c>
      <c r="K529">
        <v>1561438800</v>
      </c>
      <c r="L529" t="b">
        <v>0</v>
      </c>
      <c r="M529" t="b">
        <v>0</v>
      </c>
      <c r="N529" t="s">
        <v>33</v>
      </c>
      <c r="O529" s="4">
        <f>E529/D529</f>
        <v>1.2909999999999999</v>
      </c>
      <c r="P529" s="5">
        <f>IFERROR(E529/G529,"No Backers")</f>
        <v>86.066666666666663</v>
      </c>
      <c r="Q529" s="7" t="str">
        <f>LEFT(N529,FIND("/",N529)-1)</f>
        <v>theater</v>
      </c>
      <c r="R529" s="7" t="str">
        <f>RIGHT(N529,LEN(N529)-FIND("/",N529))</f>
        <v>plays</v>
      </c>
      <c r="S529" s="11">
        <f t="shared" si="16"/>
        <v>43633.208333333328</v>
      </c>
      <c r="T529" s="11">
        <f t="shared" si="17"/>
        <v>43641.208333333328</v>
      </c>
    </row>
    <row r="530" spans="1:20" ht="31.2" x14ac:dyDescent="0.3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220</v>
      </c>
      <c r="H530" t="s">
        <v>21</v>
      </c>
      <c r="I530" t="s">
        <v>22</v>
      </c>
      <c r="J530">
        <v>1323324000</v>
      </c>
      <c r="K530">
        <v>1323410400</v>
      </c>
      <c r="L530" t="b">
        <v>1</v>
      </c>
      <c r="M530" t="b">
        <v>0</v>
      </c>
      <c r="N530" t="s">
        <v>33</v>
      </c>
      <c r="O530" s="4">
        <f>E530/D530</f>
        <v>1.3011267605633803</v>
      </c>
      <c r="P530" s="5">
        <f>IFERROR(E530/G530,"No Backers")</f>
        <v>41.990909090909092</v>
      </c>
      <c r="Q530" s="7" t="str">
        <f>LEFT(N530,FIND("/",N530)-1)</f>
        <v>theater</v>
      </c>
      <c r="R530" s="7" t="str">
        <f>RIGHT(N530,LEN(N530)-FIND("/",N530))</f>
        <v>plays</v>
      </c>
      <c r="S530" s="11">
        <f t="shared" si="16"/>
        <v>40885.25</v>
      </c>
      <c r="T530" s="11">
        <f t="shared" si="17"/>
        <v>40886.25</v>
      </c>
    </row>
    <row r="531" spans="1:20" ht="31.2" x14ac:dyDescent="0.3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183</v>
      </c>
      <c r="H531" t="s">
        <v>15</v>
      </c>
      <c r="I531" t="s">
        <v>16</v>
      </c>
      <c r="J531">
        <v>1511935200</v>
      </c>
      <c r="K531">
        <v>1514181600</v>
      </c>
      <c r="L531" t="b">
        <v>0</v>
      </c>
      <c r="M531" t="b">
        <v>0</v>
      </c>
      <c r="N531" t="s">
        <v>23</v>
      </c>
      <c r="O531" s="4">
        <f>E531/D531</f>
        <v>1.3023333333333333</v>
      </c>
      <c r="P531" s="5">
        <f>IFERROR(E531/G531,"No Backers")</f>
        <v>64.049180327868854</v>
      </c>
      <c r="Q531" s="7" t="str">
        <f>LEFT(N531,FIND("/",N531)-1)</f>
        <v>music</v>
      </c>
      <c r="R531" s="7" t="str">
        <f>RIGHT(N531,LEN(N531)-FIND("/",N531))</f>
        <v>rock</v>
      </c>
      <c r="S531" s="11">
        <f t="shared" si="16"/>
        <v>43068.25</v>
      </c>
      <c r="T531" s="11">
        <f t="shared" si="17"/>
        <v>43094.25</v>
      </c>
    </row>
    <row r="532" spans="1:20" x14ac:dyDescent="0.3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71</v>
      </c>
      <c r="H532" t="s">
        <v>26</v>
      </c>
      <c r="I532" t="s">
        <v>27</v>
      </c>
      <c r="J532">
        <v>1315717200</v>
      </c>
      <c r="K532">
        <v>1316408400</v>
      </c>
      <c r="L532" t="b">
        <v>0</v>
      </c>
      <c r="M532" t="b">
        <v>0</v>
      </c>
      <c r="N532" t="s">
        <v>60</v>
      </c>
      <c r="O532" s="4">
        <f>E532/D532</f>
        <v>1.3122448979591836</v>
      </c>
      <c r="P532" s="5">
        <f>IFERROR(E532/G532,"No Backers")</f>
        <v>90.563380281690144</v>
      </c>
      <c r="Q532" s="7" t="str">
        <f>LEFT(N532,FIND("/",N532)-1)</f>
        <v>music</v>
      </c>
      <c r="R532" s="7" t="str">
        <f>RIGHT(N532,LEN(N532)-FIND("/",N532))</f>
        <v>indie rock</v>
      </c>
      <c r="S532" s="11">
        <f t="shared" si="16"/>
        <v>40797.208333333336</v>
      </c>
      <c r="T532" s="11">
        <f t="shared" si="17"/>
        <v>40805.208333333336</v>
      </c>
    </row>
    <row r="533" spans="1:20" x14ac:dyDescent="0.3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2230</v>
      </c>
      <c r="H533" t="s">
        <v>21</v>
      </c>
      <c r="I533" t="s">
        <v>22</v>
      </c>
      <c r="J533">
        <v>1395550800</v>
      </c>
      <c r="K533">
        <v>1395723600</v>
      </c>
      <c r="L533" t="b">
        <v>0</v>
      </c>
      <c r="M533" t="b">
        <v>0</v>
      </c>
      <c r="N533" t="s">
        <v>17</v>
      </c>
      <c r="O533" s="4">
        <f>E533/D533</f>
        <v>1.3129869186046512</v>
      </c>
      <c r="P533" s="5">
        <f>IFERROR(E533/G533,"No Backers")</f>
        <v>81.016591928251117</v>
      </c>
      <c r="Q533" s="7" t="str">
        <f>LEFT(N533,FIND("/",N533)-1)</f>
        <v>food</v>
      </c>
      <c r="R533" s="7" t="str">
        <f>RIGHT(N533,LEN(N533)-FIND("/",N533))</f>
        <v>food trucks</v>
      </c>
      <c r="S533" s="11">
        <f t="shared" si="16"/>
        <v>41721.208333333336</v>
      </c>
      <c r="T533" s="11">
        <f t="shared" si="17"/>
        <v>41723.208333333336</v>
      </c>
    </row>
    <row r="534" spans="1:20" ht="31.2" x14ac:dyDescent="0.3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1425</v>
      </c>
      <c r="H534" t="s">
        <v>26</v>
      </c>
      <c r="I534" t="s">
        <v>27</v>
      </c>
      <c r="J534">
        <v>1384668000</v>
      </c>
      <c r="K534">
        <v>1384840800</v>
      </c>
      <c r="L534" t="b">
        <v>0</v>
      </c>
      <c r="M534" t="b">
        <v>0</v>
      </c>
      <c r="N534" t="s">
        <v>28</v>
      </c>
      <c r="O534" s="4">
        <f>E534/D534</f>
        <v>1.3147878228782288</v>
      </c>
      <c r="P534" s="5">
        <f>IFERROR(E534/G534,"No Backers")</f>
        <v>100.01614035087719</v>
      </c>
      <c r="Q534" s="7" t="str">
        <f>LEFT(N534,FIND("/",N534)-1)</f>
        <v>technology</v>
      </c>
      <c r="R534" s="7" t="str">
        <f>RIGHT(N534,LEN(N534)-FIND("/",N534))</f>
        <v>web</v>
      </c>
      <c r="S534" s="11">
        <f t="shared" si="16"/>
        <v>41595.25</v>
      </c>
      <c r="T534" s="11">
        <f t="shared" si="17"/>
        <v>41597.25</v>
      </c>
    </row>
    <row r="535" spans="1:20" x14ac:dyDescent="0.3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154</v>
      </c>
      <c r="H535" t="s">
        <v>15</v>
      </c>
      <c r="I535" t="s">
        <v>16</v>
      </c>
      <c r="J535">
        <v>1466398800</v>
      </c>
      <c r="K535">
        <v>1468126800</v>
      </c>
      <c r="L535" t="b">
        <v>0</v>
      </c>
      <c r="M535" t="b">
        <v>0</v>
      </c>
      <c r="N535" t="s">
        <v>42</v>
      </c>
      <c r="O535" s="4">
        <f>E535/D535</f>
        <v>1.3183695652173912</v>
      </c>
      <c r="P535" s="5">
        <f>IFERROR(E535/G535,"No Backers")</f>
        <v>78.759740259740255</v>
      </c>
      <c r="Q535" s="7" t="str">
        <f>LEFT(N535,FIND("/",N535)-1)</f>
        <v>film &amp; video</v>
      </c>
      <c r="R535" s="7" t="str">
        <f>RIGHT(N535,LEN(N535)-FIND("/",N535))</f>
        <v>documentary</v>
      </c>
      <c r="S535" s="11">
        <f t="shared" si="16"/>
        <v>42541.208333333328</v>
      </c>
      <c r="T535" s="11">
        <f t="shared" si="17"/>
        <v>42561.208333333328</v>
      </c>
    </row>
    <row r="536" spans="1:20" ht="31.2" x14ac:dyDescent="0.3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659</v>
      </c>
      <c r="H536" t="s">
        <v>36</v>
      </c>
      <c r="I536" t="s">
        <v>37</v>
      </c>
      <c r="J536">
        <v>1338958800</v>
      </c>
      <c r="K536">
        <v>1340686800</v>
      </c>
      <c r="L536" t="b">
        <v>0</v>
      </c>
      <c r="M536" t="b">
        <v>1</v>
      </c>
      <c r="N536" t="s">
        <v>119</v>
      </c>
      <c r="O536" s="4">
        <f>E536/D536</f>
        <v>1.3213677811550153</v>
      </c>
      <c r="P536" s="5">
        <f>IFERROR(E536/G536,"No Backers")</f>
        <v>65.968133535660087</v>
      </c>
      <c r="Q536" s="7" t="str">
        <f>LEFT(N536,FIND("/",N536)-1)</f>
        <v>publishing</v>
      </c>
      <c r="R536" s="7" t="str">
        <f>RIGHT(N536,LEN(N536)-FIND("/",N536))</f>
        <v>fiction</v>
      </c>
      <c r="S536" s="11">
        <f t="shared" si="16"/>
        <v>41066.208333333336</v>
      </c>
      <c r="T536" s="11">
        <f t="shared" si="17"/>
        <v>41086.208333333336</v>
      </c>
    </row>
    <row r="537" spans="1:20" ht="31.2" x14ac:dyDescent="0.3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374</v>
      </c>
      <c r="H537" t="s">
        <v>21</v>
      </c>
      <c r="I537" t="s">
        <v>22</v>
      </c>
      <c r="J537">
        <v>1343451600</v>
      </c>
      <c r="K537">
        <v>1344315600</v>
      </c>
      <c r="L537" t="b">
        <v>0</v>
      </c>
      <c r="M537" t="b">
        <v>0</v>
      </c>
      <c r="N537" t="s">
        <v>65</v>
      </c>
      <c r="O537" s="4">
        <f>E537/D537</f>
        <v>1.3236942675159236</v>
      </c>
      <c r="P537" s="5">
        <f>IFERROR(E537/G537,"No Backers")</f>
        <v>111.1336898395722</v>
      </c>
      <c r="Q537" s="7" t="str">
        <f>LEFT(N537,FIND("/",N537)-1)</f>
        <v>technology</v>
      </c>
      <c r="R537" s="7" t="str">
        <f>RIGHT(N537,LEN(N537)-FIND("/",N537))</f>
        <v>wearables</v>
      </c>
      <c r="S537" s="11">
        <f t="shared" si="16"/>
        <v>41118.208333333336</v>
      </c>
      <c r="T537" s="11">
        <f t="shared" si="17"/>
        <v>41128.208333333336</v>
      </c>
    </row>
    <row r="538" spans="1:20" ht="31.2" x14ac:dyDescent="0.3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307</v>
      </c>
      <c r="H538" t="s">
        <v>21</v>
      </c>
      <c r="I538" t="s">
        <v>22</v>
      </c>
      <c r="J538">
        <v>1328767200</v>
      </c>
      <c r="K538">
        <v>1329026400</v>
      </c>
      <c r="L538" t="b">
        <v>0</v>
      </c>
      <c r="M538" t="b">
        <v>1</v>
      </c>
      <c r="N538" t="s">
        <v>60</v>
      </c>
      <c r="O538" s="4">
        <f>E538/D538</f>
        <v>1.3308955223880596</v>
      </c>
      <c r="P538" s="5">
        <f>IFERROR(E538/G538,"No Backers")</f>
        <v>29.045602605863191</v>
      </c>
      <c r="Q538" s="7" t="str">
        <f>LEFT(N538,FIND("/",N538)-1)</f>
        <v>music</v>
      </c>
      <c r="R538" s="7" t="str">
        <f>RIGHT(N538,LEN(N538)-FIND("/",N538))</f>
        <v>indie rock</v>
      </c>
      <c r="S538" s="11">
        <f t="shared" si="16"/>
        <v>40948.25</v>
      </c>
      <c r="T538" s="11">
        <f t="shared" si="17"/>
        <v>40951.25</v>
      </c>
    </row>
    <row r="539" spans="1:20" x14ac:dyDescent="0.3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2436</v>
      </c>
      <c r="H539" t="s">
        <v>21</v>
      </c>
      <c r="I539" t="s">
        <v>22</v>
      </c>
      <c r="J539">
        <v>1518328800</v>
      </c>
      <c r="K539">
        <v>1519538400</v>
      </c>
      <c r="L539" t="b">
        <v>0</v>
      </c>
      <c r="M539" t="b">
        <v>0</v>
      </c>
      <c r="N539" t="s">
        <v>33</v>
      </c>
      <c r="O539" s="4">
        <f>E539/D539</f>
        <v>1.3345505617977529</v>
      </c>
      <c r="P539" s="5">
        <f>IFERROR(E539/G539,"No Backers")</f>
        <v>39.006568144499177</v>
      </c>
      <c r="Q539" s="7" t="str">
        <f>LEFT(N539,FIND("/",N539)-1)</f>
        <v>theater</v>
      </c>
      <c r="R539" s="7" t="str">
        <f>RIGHT(N539,LEN(N539)-FIND("/",N539))</f>
        <v>plays</v>
      </c>
      <c r="S539" s="11">
        <f t="shared" si="16"/>
        <v>43142.25</v>
      </c>
      <c r="T539" s="11">
        <f t="shared" si="17"/>
        <v>43156.25</v>
      </c>
    </row>
    <row r="540" spans="1:20" ht="31.2" x14ac:dyDescent="0.3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2441</v>
      </c>
      <c r="H540" t="s">
        <v>21</v>
      </c>
      <c r="I540" t="s">
        <v>22</v>
      </c>
      <c r="J540">
        <v>1543557600</v>
      </c>
      <c r="K540">
        <v>1544508000</v>
      </c>
      <c r="L540" t="b">
        <v>0</v>
      </c>
      <c r="M540" t="b">
        <v>0</v>
      </c>
      <c r="N540" t="s">
        <v>23</v>
      </c>
      <c r="O540" s="4">
        <f>E540/D540</f>
        <v>1.3356231003039514</v>
      </c>
      <c r="P540" s="5">
        <f>IFERROR(E540/G540,"No Backers")</f>
        <v>54.004916018025398</v>
      </c>
      <c r="Q540" s="7" t="str">
        <f>LEFT(N540,FIND("/",N540)-1)</f>
        <v>music</v>
      </c>
      <c r="R540" s="7" t="str">
        <f>RIGHT(N540,LEN(N540)-FIND("/",N540))</f>
        <v>rock</v>
      </c>
      <c r="S540" s="11">
        <f t="shared" si="16"/>
        <v>43434.25</v>
      </c>
      <c r="T540" s="11">
        <f t="shared" si="17"/>
        <v>43445.25</v>
      </c>
    </row>
    <row r="541" spans="1:20" x14ac:dyDescent="0.3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196</v>
      </c>
      <c r="H541" t="s">
        <v>107</v>
      </c>
      <c r="I541" t="s">
        <v>108</v>
      </c>
      <c r="J541">
        <v>1447480800</v>
      </c>
      <c r="K541">
        <v>1448863200</v>
      </c>
      <c r="L541" t="b">
        <v>1</v>
      </c>
      <c r="M541" t="b">
        <v>0</v>
      </c>
      <c r="N541" t="s">
        <v>23</v>
      </c>
      <c r="O541" s="4">
        <f>E541/D541</f>
        <v>1.3393478260869565</v>
      </c>
      <c r="P541" s="5">
        <f>IFERROR(E541/G541,"No Backers")</f>
        <v>62.867346938775512</v>
      </c>
      <c r="Q541" s="7" t="str">
        <f>LEFT(N541,FIND("/",N541)-1)</f>
        <v>music</v>
      </c>
      <c r="R541" s="7" t="str">
        <f>RIGHT(N541,LEN(N541)-FIND("/",N541))</f>
        <v>rock</v>
      </c>
      <c r="S541" s="11">
        <f t="shared" si="16"/>
        <v>42322.25</v>
      </c>
      <c r="T541" s="11">
        <f t="shared" si="17"/>
        <v>42338.25</v>
      </c>
    </row>
    <row r="542" spans="1:20" ht="31.2" x14ac:dyDescent="0.3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121</v>
      </c>
      <c r="H542" t="s">
        <v>40</v>
      </c>
      <c r="I542" t="s">
        <v>41</v>
      </c>
      <c r="J542">
        <v>1413954000</v>
      </c>
      <c r="K542">
        <v>1414126800</v>
      </c>
      <c r="L542" t="b">
        <v>0</v>
      </c>
      <c r="M542" t="b">
        <v>1</v>
      </c>
      <c r="N542" t="s">
        <v>33</v>
      </c>
      <c r="O542" s="4">
        <f>E542/D542</f>
        <v>1.3405952380952382</v>
      </c>
      <c r="P542" s="5">
        <f>IFERROR(E542/G542,"No Backers")</f>
        <v>93.066115702479337</v>
      </c>
      <c r="Q542" s="7" t="str">
        <f>LEFT(N542,FIND("/",N542)-1)</f>
        <v>theater</v>
      </c>
      <c r="R542" s="7" t="str">
        <f>RIGHT(N542,LEN(N542)-FIND("/",N542))</f>
        <v>plays</v>
      </c>
      <c r="S542" s="11">
        <f t="shared" si="16"/>
        <v>41934.208333333336</v>
      </c>
      <c r="T542" s="11">
        <f t="shared" si="17"/>
        <v>41936.208333333336</v>
      </c>
    </row>
    <row r="543" spans="1:20" ht="31.2" x14ac:dyDescent="0.3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4498</v>
      </c>
      <c r="H543" t="s">
        <v>26</v>
      </c>
      <c r="I543" t="s">
        <v>27</v>
      </c>
      <c r="J543">
        <v>1484632800</v>
      </c>
      <c r="K543">
        <v>1484805600</v>
      </c>
      <c r="L543" t="b">
        <v>0</v>
      </c>
      <c r="M543" t="b">
        <v>0</v>
      </c>
      <c r="N543" t="s">
        <v>33</v>
      </c>
      <c r="O543" s="4">
        <f>E543/D543</f>
        <v>1.3440792216817234</v>
      </c>
      <c r="P543" s="5">
        <f>IFERROR(E543/G543,"No Backers")</f>
        <v>42.999777678968428</v>
      </c>
      <c r="Q543" s="7" t="str">
        <f>LEFT(N543,FIND("/",N543)-1)</f>
        <v>theater</v>
      </c>
      <c r="R543" s="7" t="str">
        <f>RIGHT(N543,LEN(N543)-FIND("/",N543))</f>
        <v>plays</v>
      </c>
      <c r="S543" s="11">
        <f t="shared" si="16"/>
        <v>42752.25</v>
      </c>
      <c r="T543" s="11">
        <f t="shared" si="17"/>
        <v>42754.25</v>
      </c>
    </row>
    <row r="544" spans="1:20" x14ac:dyDescent="0.3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78</v>
      </c>
      <c r="H544" t="s">
        <v>107</v>
      </c>
      <c r="I544" t="s">
        <v>108</v>
      </c>
      <c r="J544">
        <v>1463979600</v>
      </c>
      <c r="K544">
        <v>1467522000</v>
      </c>
      <c r="L544" t="b">
        <v>0</v>
      </c>
      <c r="M544" t="b">
        <v>0</v>
      </c>
      <c r="N544" t="s">
        <v>28</v>
      </c>
      <c r="O544" s="4">
        <f>E544/D544</f>
        <v>1.355</v>
      </c>
      <c r="P544" s="5">
        <f>IFERROR(E544/G544,"No Backers")</f>
        <v>86.858974358974365</v>
      </c>
      <c r="Q544" s="7" t="str">
        <f>LEFT(N544,FIND("/",N544)-1)</f>
        <v>technology</v>
      </c>
      <c r="R544" s="7" t="str">
        <f>RIGHT(N544,LEN(N544)-FIND("/",N544))</f>
        <v>web</v>
      </c>
      <c r="S544" s="11">
        <f t="shared" si="16"/>
        <v>42513.208333333328</v>
      </c>
      <c r="T544" s="11">
        <f t="shared" si="17"/>
        <v>42554.208333333328</v>
      </c>
    </row>
    <row r="545" spans="1:20" x14ac:dyDescent="0.3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70</v>
      </c>
      <c r="H545" t="s">
        <v>21</v>
      </c>
      <c r="I545" t="s">
        <v>22</v>
      </c>
      <c r="J545">
        <v>1277701200</v>
      </c>
      <c r="K545">
        <v>1279429200</v>
      </c>
      <c r="L545" t="b">
        <v>0</v>
      </c>
      <c r="M545" t="b">
        <v>0</v>
      </c>
      <c r="N545" t="s">
        <v>60</v>
      </c>
      <c r="O545" s="4">
        <f>E545/D545</f>
        <v>1.355925925925926</v>
      </c>
      <c r="P545" s="5">
        <f>IFERROR(E545/G545,"No Backers")</f>
        <v>104.6</v>
      </c>
      <c r="Q545" s="7" t="str">
        <f>LEFT(N545,FIND("/",N545)-1)</f>
        <v>music</v>
      </c>
      <c r="R545" s="7" t="str">
        <f>RIGHT(N545,LEN(N545)-FIND("/",N545))</f>
        <v>indie rock</v>
      </c>
      <c r="S545" s="11">
        <f t="shared" si="16"/>
        <v>40357.208333333336</v>
      </c>
      <c r="T545" s="11">
        <f t="shared" si="17"/>
        <v>40377.208333333336</v>
      </c>
    </row>
    <row r="546" spans="1:20" ht="31.2" x14ac:dyDescent="0.3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180</v>
      </c>
      <c r="H546" t="s">
        <v>21</v>
      </c>
      <c r="I546" t="s">
        <v>22</v>
      </c>
      <c r="J546">
        <v>1478844000</v>
      </c>
      <c r="K546">
        <v>1479880800</v>
      </c>
      <c r="L546" t="b">
        <v>0</v>
      </c>
      <c r="M546" t="b">
        <v>0</v>
      </c>
      <c r="N546" t="s">
        <v>60</v>
      </c>
      <c r="O546" s="4">
        <f>E546/D546</f>
        <v>1.358918918918919</v>
      </c>
      <c r="P546" s="5">
        <f>IFERROR(E546/G546,"No Backers")</f>
        <v>27.933333333333334</v>
      </c>
      <c r="Q546" s="7" t="str">
        <f>LEFT(N546,FIND("/",N546)-1)</f>
        <v>music</v>
      </c>
      <c r="R546" s="7" t="str">
        <f>RIGHT(N546,LEN(N546)-FIND("/",N546))</f>
        <v>indie rock</v>
      </c>
      <c r="S546" s="11">
        <f t="shared" si="16"/>
        <v>42685.25</v>
      </c>
      <c r="T546" s="11">
        <f t="shared" si="17"/>
        <v>42697.25</v>
      </c>
    </row>
    <row r="547" spans="1:20" x14ac:dyDescent="0.3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1573</v>
      </c>
      <c r="H547" t="s">
        <v>21</v>
      </c>
      <c r="I547" t="s">
        <v>22</v>
      </c>
      <c r="J547">
        <v>1333688400</v>
      </c>
      <c r="K547">
        <v>1336885200</v>
      </c>
      <c r="L547" t="b">
        <v>0</v>
      </c>
      <c r="M547" t="b">
        <v>0</v>
      </c>
      <c r="N547" t="s">
        <v>319</v>
      </c>
      <c r="O547" s="4">
        <f>E547/D547</f>
        <v>1.3703393665158372</v>
      </c>
      <c r="P547" s="5">
        <f>IFERROR(E547/G547,"No Backers")</f>
        <v>77.010807374443743</v>
      </c>
      <c r="Q547" s="7" t="str">
        <f>LEFT(N547,FIND("/",N547)-1)</f>
        <v>music</v>
      </c>
      <c r="R547" s="7" t="str">
        <f>RIGHT(N547,LEN(N547)-FIND("/",N547))</f>
        <v>world music</v>
      </c>
      <c r="S547" s="11">
        <f t="shared" si="16"/>
        <v>41005.208333333336</v>
      </c>
      <c r="T547" s="11">
        <f t="shared" si="17"/>
        <v>41042.208333333336</v>
      </c>
    </row>
    <row r="548" spans="1:20" x14ac:dyDescent="0.3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244</v>
      </c>
      <c r="H548" t="s">
        <v>21</v>
      </c>
      <c r="I548" t="s">
        <v>22</v>
      </c>
      <c r="J548">
        <v>1292997600</v>
      </c>
      <c r="K548">
        <v>1293343200</v>
      </c>
      <c r="L548" t="b">
        <v>0</v>
      </c>
      <c r="M548" t="b">
        <v>0</v>
      </c>
      <c r="N548" t="s">
        <v>122</v>
      </c>
      <c r="O548" s="4">
        <f>E548/D548</f>
        <v>1.3713265306122449</v>
      </c>
      <c r="P548" s="5">
        <f>IFERROR(E548/G548,"No Backers")</f>
        <v>55.077868852459019</v>
      </c>
      <c r="Q548" s="7" t="str">
        <f>LEFT(N548,FIND("/",N548)-1)</f>
        <v>photography</v>
      </c>
      <c r="R548" s="7" t="str">
        <f>RIGHT(N548,LEN(N548)-FIND("/",N548))</f>
        <v>photography books</v>
      </c>
      <c r="S548" s="11">
        <f t="shared" si="16"/>
        <v>40534.25</v>
      </c>
      <c r="T548" s="11">
        <f t="shared" si="17"/>
        <v>40538.25</v>
      </c>
    </row>
    <row r="549" spans="1:20" x14ac:dyDescent="0.3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282</v>
      </c>
      <c r="H549" t="s">
        <v>15</v>
      </c>
      <c r="I549" t="s">
        <v>16</v>
      </c>
      <c r="J549">
        <v>1505624400</v>
      </c>
      <c r="K549">
        <v>1505883600</v>
      </c>
      <c r="L549" t="b">
        <v>0</v>
      </c>
      <c r="M549" t="b">
        <v>0</v>
      </c>
      <c r="N549" t="s">
        <v>33</v>
      </c>
      <c r="O549" s="4">
        <f>E549/D549</f>
        <v>1.3723076923076922</v>
      </c>
      <c r="P549" s="5">
        <f>IFERROR(E549/G549,"No Backers")</f>
        <v>37.957446808510639</v>
      </c>
      <c r="Q549" s="7" t="str">
        <f>LEFT(N549,FIND("/",N549)-1)</f>
        <v>theater</v>
      </c>
      <c r="R549" s="7" t="str">
        <f>RIGHT(N549,LEN(N549)-FIND("/",N549))</f>
        <v>plays</v>
      </c>
      <c r="S549" s="11">
        <f t="shared" si="16"/>
        <v>42995.208333333328</v>
      </c>
      <c r="T549" s="11">
        <f t="shared" si="17"/>
        <v>42998.208333333328</v>
      </c>
    </row>
    <row r="550" spans="1:20" x14ac:dyDescent="0.3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126</v>
      </c>
      <c r="H550" t="s">
        <v>21</v>
      </c>
      <c r="I550" t="s">
        <v>22</v>
      </c>
      <c r="J550">
        <v>1456293600</v>
      </c>
      <c r="K550">
        <v>1460005200</v>
      </c>
      <c r="L550" t="b">
        <v>0</v>
      </c>
      <c r="M550" t="b">
        <v>0</v>
      </c>
      <c r="N550" t="s">
        <v>33</v>
      </c>
      <c r="O550" s="4">
        <f>E550/D550</f>
        <v>1.373448275862069</v>
      </c>
      <c r="P550" s="5">
        <f>IFERROR(E550/G550,"No Backers")</f>
        <v>63.222222222222221</v>
      </c>
      <c r="Q550" s="7" t="str">
        <f>LEFT(N550,FIND("/",N550)-1)</f>
        <v>theater</v>
      </c>
      <c r="R550" s="7" t="str">
        <f>RIGHT(N550,LEN(N550)-FIND("/",N550))</f>
        <v>plays</v>
      </c>
      <c r="S550" s="11">
        <f t="shared" si="16"/>
        <v>42424.25</v>
      </c>
      <c r="T550" s="11">
        <f t="shared" si="17"/>
        <v>42467.208333333328</v>
      </c>
    </row>
    <row r="551" spans="1:20" x14ac:dyDescent="0.3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138</v>
      </c>
      <c r="H551" t="s">
        <v>21</v>
      </c>
      <c r="I551" t="s">
        <v>22</v>
      </c>
      <c r="J551">
        <v>1412226000</v>
      </c>
      <c r="K551">
        <v>1412312400</v>
      </c>
      <c r="L551" t="b">
        <v>0</v>
      </c>
      <c r="M551" t="b">
        <v>0</v>
      </c>
      <c r="N551" t="s">
        <v>122</v>
      </c>
      <c r="O551" s="4">
        <f>E551/D551</f>
        <v>1.3797916666666667</v>
      </c>
      <c r="P551" s="5">
        <f>IFERROR(E551/G551,"No Backers")</f>
        <v>47.992753623188406</v>
      </c>
      <c r="Q551" s="7" t="str">
        <f>LEFT(N551,FIND("/",N551)-1)</f>
        <v>photography</v>
      </c>
      <c r="R551" s="7" t="str">
        <f>RIGHT(N551,LEN(N551)-FIND("/",N551))</f>
        <v>photography books</v>
      </c>
      <c r="S551" s="11">
        <f t="shared" si="16"/>
        <v>41914.208333333336</v>
      </c>
      <c r="T551" s="11">
        <f t="shared" si="17"/>
        <v>41915.208333333336</v>
      </c>
    </row>
    <row r="552" spans="1:20" x14ac:dyDescent="0.3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85</v>
      </c>
      <c r="H552" t="s">
        <v>26</v>
      </c>
      <c r="I552" t="s">
        <v>27</v>
      </c>
      <c r="J552">
        <v>1542088800</v>
      </c>
      <c r="K552">
        <v>1543816800</v>
      </c>
      <c r="L552" t="b">
        <v>0</v>
      </c>
      <c r="M552" t="b">
        <v>0</v>
      </c>
      <c r="N552" t="s">
        <v>42</v>
      </c>
      <c r="O552" s="4">
        <f>E552/D552</f>
        <v>1.3802702702702703</v>
      </c>
      <c r="P552" s="5">
        <f>IFERROR(E552/G552,"No Backers")</f>
        <v>60.082352941176474</v>
      </c>
      <c r="Q552" s="7" t="str">
        <f>LEFT(N552,FIND("/",N552)-1)</f>
        <v>film &amp; video</v>
      </c>
      <c r="R552" s="7" t="str">
        <f>RIGHT(N552,LEN(N552)-FIND("/",N552))</f>
        <v>documentary</v>
      </c>
      <c r="S552" s="11">
        <f t="shared" si="16"/>
        <v>43417.25</v>
      </c>
      <c r="T552" s="11">
        <f t="shared" si="17"/>
        <v>43437.25</v>
      </c>
    </row>
    <row r="553" spans="1:20" x14ac:dyDescent="0.3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261</v>
      </c>
      <c r="H553" t="s">
        <v>21</v>
      </c>
      <c r="I553" t="s">
        <v>22</v>
      </c>
      <c r="J553">
        <v>1538024400</v>
      </c>
      <c r="K553">
        <v>1538802000</v>
      </c>
      <c r="L553" t="b">
        <v>0</v>
      </c>
      <c r="M553" t="b">
        <v>0</v>
      </c>
      <c r="N553" t="s">
        <v>33</v>
      </c>
      <c r="O553" s="4">
        <f>E553/D553</f>
        <v>1.3890625000000001</v>
      </c>
      <c r="P553" s="5">
        <f>IFERROR(E553/G553,"No Backers")</f>
        <v>34.061302681992338</v>
      </c>
      <c r="Q553" s="7" t="str">
        <f>LEFT(N553,FIND("/",N553)-1)</f>
        <v>theater</v>
      </c>
      <c r="R553" s="7" t="str">
        <f>RIGHT(N553,LEN(N553)-FIND("/",N553))</f>
        <v>plays</v>
      </c>
      <c r="S553" s="11">
        <f t="shared" si="16"/>
        <v>43370.208333333328</v>
      </c>
      <c r="T553" s="11">
        <f t="shared" si="17"/>
        <v>43379.208333333328</v>
      </c>
    </row>
    <row r="554" spans="1:20" x14ac:dyDescent="0.3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239</v>
      </c>
      <c r="H554" t="s">
        <v>21</v>
      </c>
      <c r="I554" t="s">
        <v>22</v>
      </c>
      <c r="J554">
        <v>1404536400</v>
      </c>
      <c r="K554">
        <v>1404622800</v>
      </c>
      <c r="L554" t="b">
        <v>0</v>
      </c>
      <c r="M554" t="b">
        <v>1</v>
      </c>
      <c r="N554" t="s">
        <v>89</v>
      </c>
      <c r="O554" s="4">
        <f>E554/D554</f>
        <v>1.3931868131868133</v>
      </c>
      <c r="P554" s="5">
        <f>IFERROR(E554/G554,"No Backers")</f>
        <v>53.046025104602514</v>
      </c>
      <c r="Q554" s="7" t="str">
        <f>LEFT(N554,FIND("/",N554)-1)</f>
        <v>games</v>
      </c>
      <c r="R554" s="7" t="str">
        <f>RIGHT(N554,LEN(N554)-FIND("/",N554))</f>
        <v>video games</v>
      </c>
      <c r="S554" s="11">
        <f t="shared" si="16"/>
        <v>41825.208333333336</v>
      </c>
      <c r="T554" s="11">
        <f t="shared" si="17"/>
        <v>41826.208333333336</v>
      </c>
    </row>
    <row r="555" spans="1:20" x14ac:dyDescent="0.3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192</v>
      </c>
      <c r="H555" t="s">
        <v>21</v>
      </c>
      <c r="I555" t="s">
        <v>22</v>
      </c>
      <c r="J555">
        <v>1287810000</v>
      </c>
      <c r="K555">
        <v>1289800800</v>
      </c>
      <c r="L555" t="b">
        <v>0</v>
      </c>
      <c r="M555" t="b">
        <v>0</v>
      </c>
      <c r="N555" t="s">
        <v>50</v>
      </c>
      <c r="O555" s="4">
        <f>E555/D555</f>
        <v>1.3943548387096774</v>
      </c>
      <c r="P555" s="5">
        <f>IFERROR(E555/G555,"No Backers")</f>
        <v>45.026041666666664</v>
      </c>
      <c r="Q555" s="7" t="str">
        <f>LEFT(N555,FIND("/",N555)-1)</f>
        <v>music</v>
      </c>
      <c r="R555" s="7" t="str">
        <f>RIGHT(N555,LEN(N555)-FIND("/",N555))</f>
        <v>electric music</v>
      </c>
      <c r="S555" s="11">
        <f t="shared" si="16"/>
        <v>40474.208333333336</v>
      </c>
      <c r="T555" s="11">
        <f t="shared" si="17"/>
        <v>40497.25</v>
      </c>
    </row>
    <row r="556" spans="1:20" ht="31.2" x14ac:dyDescent="0.3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225</v>
      </c>
      <c r="H556" t="s">
        <v>98</v>
      </c>
      <c r="I556" t="s">
        <v>99</v>
      </c>
      <c r="J556">
        <v>1328421600</v>
      </c>
      <c r="K556">
        <v>1330408800</v>
      </c>
      <c r="L556" t="b">
        <v>1</v>
      </c>
      <c r="M556" t="b">
        <v>0</v>
      </c>
      <c r="N556" t="s">
        <v>100</v>
      </c>
      <c r="O556" s="4">
        <f>E556/D556</f>
        <v>1.3986792452830188</v>
      </c>
      <c r="P556" s="5">
        <f>IFERROR(E556/G556,"No Backers")</f>
        <v>32.946666666666665</v>
      </c>
      <c r="Q556" s="7" t="str">
        <f>LEFT(N556,FIND("/",N556)-1)</f>
        <v>film &amp; video</v>
      </c>
      <c r="R556" s="7" t="str">
        <f>RIGHT(N556,LEN(N556)-FIND("/",N556))</f>
        <v>shorts</v>
      </c>
      <c r="S556" s="11">
        <f t="shared" si="16"/>
        <v>40944.25</v>
      </c>
      <c r="T556" s="11">
        <f t="shared" si="17"/>
        <v>40967.25</v>
      </c>
    </row>
    <row r="557" spans="1:20" ht="31.2" x14ac:dyDescent="0.3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107</v>
      </c>
      <c r="H557" t="s">
        <v>21</v>
      </c>
      <c r="I557" t="s">
        <v>22</v>
      </c>
      <c r="J557">
        <v>1570338000</v>
      </c>
      <c r="K557">
        <v>1573192800</v>
      </c>
      <c r="L557" t="b">
        <v>0</v>
      </c>
      <c r="M557" t="b">
        <v>1</v>
      </c>
      <c r="N557" t="s">
        <v>119</v>
      </c>
      <c r="O557" s="4">
        <f>E557/D557</f>
        <v>1.3998765432098765</v>
      </c>
      <c r="P557" s="5">
        <f>IFERROR(E557/G557,"No Backers")</f>
        <v>105.97196261682242</v>
      </c>
      <c r="Q557" s="7" t="str">
        <f>LEFT(N557,FIND("/",N557)-1)</f>
        <v>publishing</v>
      </c>
      <c r="R557" s="7" t="str">
        <f>RIGHT(N557,LEN(N557)-FIND("/",N557))</f>
        <v>fiction</v>
      </c>
      <c r="S557" s="11">
        <f t="shared" si="16"/>
        <v>43744.208333333328</v>
      </c>
      <c r="T557" s="11">
        <f t="shared" si="17"/>
        <v>43777.25</v>
      </c>
    </row>
    <row r="558" spans="1:20" x14ac:dyDescent="0.3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209</v>
      </c>
      <c r="H558" t="s">
        <v>21</v>
      </c>
      <c r="I558" t="s">
        <v>22</v>
      </c>
      <c r="J558">
        <v>1400562000</v>
      </c>
      <c r="K558">
        <v>1403931600</v>
      </c>
      <c r="L558" t="b">
        <v>0</v>
      </c>
      <c r="M558" t="b">
        <v>0</v>
      </c>
      <c r="N558" t="s">
        <v>53</v>
      </c>
      <c r="O558" s="4">
        <f>E558/D558</f>
        <v>1.4040909090909091</v>
      </c>
      <c r="P558" s="5">
        <f>IFERROR(E558/G558,"No Backers")</f>
        <v>59.119617224880386</v>
      </c>
      <c r="Q558" s="7" t="str">
        <f>LEFT(N558,FIND("/",N558)-1)</f>
        <v>film &amp; video</v>
      </c>
      <c r="R558" s="7" t="str">
        <f>RIGHT(N558,LEN(N558)-FIND("/",N558))</f>
        <v>drama</v>
      </c>
      <c r="S558" s="11">
        <f t="shared" si="16"/>
        <v>41779.208333333336</v>
      </c>
      <c r="T558" s="11">
        <f t="shared" si="17"/>
        <v>41818.208333333336</v>
      </c>
    </row>
    <row r="559" spans="1:20" x14ac:dyDescent="0.3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2080</v>
      </c>
      <c r="H559" t="s">
        <v>21</v>
      </c>
      <c r="I559" t="s">
        <v>22</v>
      </c>
      <c r="J559">
        <v>1398661200</v>
      </c>
      <c r="K559">
        <v>1400389200</v>
      </c>
      <c r="L559" t="b">
        <v>0</v>
      </c>
      <c r="M559" t="b">
        <v>0</v>
      </c>
      <c r="N559" t="s">
        <v>53</v>
      </c>
      <c r="O559" s="4">
        <f>E559/D559</f>
        <v>1.4104655870445344</v>
      </c>
      <c r="P559" s="5">
        <f>IFERROR(E559/G559,"No Backers")</f>
        <v>66.997115384615384</v>
      </c>
      <c r="Q559" s="7" t="str">
        <f>LEFT(N559,FIND("/",N559)-1)</f>
        <v>film &amp; video</v>
      </c>
      <c r="R559" s="7" t="str">
        <f>RIGHT(N559,LEN(N559)-FIND("/",N559))</f>
        <v>drama</v>
      </c>
      <c r="S559" s="11">
        <f t="shared" si="16"/>
        <v>41757.208333333336</v>
      </c>
      <c r="T559" s="11">
        <f t="shared" si="17"/>
        <v>41777.208333333336</v>
      </c>
    </row>
    <row r="560" spans="1:20" x14ac:dyDescent="0.3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138</v>
      </c>
      <c r="H560" t="s">
        <v>21</v>
      </c>
      <c r="I560" t="s">
        <v>22</v>
      </c>
      <c r="J560">
        <v>1387260000</v>
      </c>
      <c r="K560">
        <v>1387864800</v>
      </c>
      <c r="L560" t="b">
        <v>0</v>
      </c>
      <c r="M560" t="b">
        <v>0</v>
      </c>
      <c r="N560" t="s">
        <v>23</v>
      </c>
      <c r="O560" s="4">
        <f>E560/D560</f>
        <v>1.4122972972972974</v>
      </c>
      <c r="P560" s="5">
        <f>IFERROR(E560/G560,"No Backers")</f>
        <v>75.731884057971016</v>
      </c>
      <c r="Q560" s="7" t="str">
        <f>LEFT(N560,FIND("/",N560)-1)</f>
        <v>music</v>
      </c>
      <c r="R560" s="7" t="str">
        <f>RIGHT(N560,LEN(N560)-FIND("/",N560))</f>
        <v>rock</v>
      </c>
      <c r="S560" s="11">
        <f t="shared" si="16"/>
        <v>41625.25</v>
      </c>
      <c r="T560" s="11">
        <f t="shared" si="17"/>
        <v>41632.25</v>
      </c>
    </row>
    <row r="561" spans="1:20" x14ac:dyDescent="0.3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237</v>
      </c>
      <c r="H561" t="s">
        <v>21</v>
      </c>
      <c r="I561" t="s">
        <v>22</v>
      </c>
      <c r="J561">
        <v>1349240400</v>
      </c>
      <c r="K561">
        <v>1350709200</v>
      </c>
      <c r="L561" t="b">
        <v>1</v>
      </c>
      <c r="M561" t="b">
        <v>1</v>
      </c>
      <c r="N561" t="s">
        <v>42</v>
      </c>
      <c r="O561" s="4">
        <f>E561/D561</f>
        <v>1.4238</v>
      </c>
      <c r="P561" s="5">
        <f>IFERROR(E561/G561,"No Backers")</f>
        <v>30.037974683544302</v>
      </c>
      <c r="Q561" s="7" t="str">
        <f>LEFT(N561,FIND("/",N561)-1)</f>
        <v>film &amp; video</v>
      </c>
      <c r="R561" s="7" t="str">
        <f>RIGHT(N561,LEN(N561)-FIND("/",N561))</f>
        <v>documentary</v>
      </c>
      <c r="S561" s="11">
        <f t="shared" si="16"/>
        <v>41185.208333333336</v>
      </c>
      <c r="T561" s="11">
        <f t="shared" si="17"/>
        <v>41202.208333333336</v>
      </c>
    </row>
    <row r="562" spans="1:20" x14ac:dyDescent="0.3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186</v>
      </c>
      <c r="H562" t="s">
        <v>107</v>
      </c>
      <c r="I562" t="s">
        <v>108</v>
      </c>
      <c r="J562">
        <v>1334811600</v>
      </c>
      <c r="K562">
        <v>1335416400</v>
      </c>
      <c r="L562" t="b">
        <v>0</v>
      </c>
      <c r="M562" t="b">
        <v>0</v>
      </c>
      <c r="N562" t="s">
        <v>33</v>
      </c>
      <c r="O562" s="4">
        <f>E562/D562</f>
        <v>1.4238775510204082</v>
      </c>
      <c r="P562" s="5">
        <f>IFERROR(E562/G562,"No Backers")</f>
        <v>75.021505376344081</v>
      </c>
      <c r="Q562" s="7" t="str">
        <f>LEFT(N562,FIND("/",N562)-1)</f>
        <v>theater</v>
      </c>
      <c r="R562" s="7" t="str">
        <f>RIGHT(N562,LEN(N562)-FIND("/",N562))</f>
        <v>plays</v>
      </c>
      <c r="S562" s="11">
        <f t="shared" si="16"/>
        <v>41018.208333333336</v>
      </c>
      <c r="T562" s="11">
        <f t="shared" si="17"/>
        <v>41025.208333333336</v>
      </c>
    </row>
    <row r="563" spans="1:20" x14ac:dyDescent="0.3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155</v>
      </c>
      <c r="H563" t="s">
        <v>21</v>
      </c>
      <c r="I563" t="s">
        <v>22</v>
      </c>
      <c r="J563">
        <v>1455861600</v>
      </c>
      <c r="K563">
        <v>1457244000</v>
      </c>
      <c r="L563" t="b">
        <v>0</v>
      </c>
      <c r="M563" t="b">
        <v>0</v>
      </c>
      <c r="N563" t="s">
        <v>28</v>
      </c>
      <c r="O563" s="4">
        <f>E563/D563</f>
        <v>1.4275824175824177</v>
      </c>
      <c r="P563" s="5">
        <f>IFERROR(E563/G563,"No Backers")</f>
        <v>83.812903225806451</v>
      </c>
      <c r="Q563" s="7" t="str">
        <f>LEFT(N563,FIND("/",N563)-1)</f>
        <v>technology</v>
      </c>
      <c r="R563" s="7" t="str">
        <f>RIGHT(N563,LEN(N563)-FIND("/",N563))</f>
        <v>web</v>
      </c>
      <c r="S563" s="11">
        <f t="shared" si="16"/>
        <v>42419.25</v>
      </c>
      <c r="T563" s="11">
        <f t="shared" si="17"/>
        <v>42435.25</v>
      </c>
    </row>
    <row r="564" spans="1:20" x14ac:dyDescent="0.3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1917</v>
      </c>
      <c r="H564" t="s">
        <v>21</v>
      </c>
      <c r="I564" t="s">
        <v>22</v>
      </c>
      <c r="J564">
        <v>1495515600</v>
      </c>
      <c r="K564">
        <v>1495602000</v>
      </c>
      <c r="L564" t="b">
        <v>0</v>
      </c>
      <c r="M564" t="b">
        <v>0</v>
      </c>
      <c r="N564" t="s">
        <v>60</v>
      </c>
      <c r="O564" s="4">
        <f>E564/D564</f>
        <v>1.4314010067114094</v>
      </c>
      <c r="P564" s="5">
        <f>IFERROR(E564/G564,"No Backers")</f>
        <v>89.005216484089729</v>
      </c>
      <c r="Q564" s="7" t="str">
        <f>LEFT(N564,FIND("/",N564)-1)</f>
        <v>music</v>
      </c>
      <c r="R564" s="7" t="str">
        <f>RIGHT(N564,LEN(N564)-FIND("/",N564))</f>
        <v>indie rock</v>
      </c>
      <c r="S564" s="11">
        <f t="shared" si="16"/>
        <v>42878.208333333328</v>
      </c>
      <c r="T564" s="11">
        <f t="shared" si="17"/>
        <v>42879.208333333328</v>
      </c>
    </row>
    <row r="565" spans="1:20" x14ac:dyDescent="0.3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1015</v>
      </c>
      <c r="H565" t="s">
        <v>40</v>
      </c>
      <c r="I565" t="s">
        <v>41</v>
      </c>
      <c r="J565">
        <v>1426395600</v>
      </c>
      <c r="K565">
        <v>1426914000</v>
      </c>
      <c r="L565" t="b">
        <v>0</v>
      </c>
      <c r="M565" t="b">
        <v>0</v>
      </c>
      <c r="N565" t="s">
        <v>33</v>
      </c>
      <c r="O565" s="4">
        <f>E565/D565</f>
        <v>1.432624584717608</v>
      </c>
      <c r="P565" s="5">
        <f>IFERROR(E565/G565,"No Backers")</f>
        <v>84.969458128078813</v>
      </c>
      <c r="Q565" s="7" t="str">
        <f>LEFT(N565,FIND("/",N565)-1)</f>
        <v>theater</v>
      </c>
      <c r="R565" s="7" t="str">
        <f>RIGHT(N565,LEN(N565)-FIND("/",N565))</f>
        <v>plays</v>
      </c>
      <c r="S565" s="11">
        <f t="shared" si="16"/>
        <v>42078.208333333328</v>
      </c>
      <c r="T565" s="11">
        <f t="shared" si="17"/>
        <v>42084.208333333328</v>
      </c>
    </row>
    <row r="566" spans="1:20" ht="31.2" x14ac:dyDescent="0.3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164</v>
      </c>
      <c r="H566" t="s">
        <v>21</v>
      </c>
      <c r="I566" t="s">
        <v>22</v>
      </c>
      <c r="J566">
        <v>1420869600</v>
      </c>
      <c r="K566">
        <v>1421474400</v>
      </c>
      <c r="L566" t="b">
        <v>0</v>
      </c>
      <c r="M566" t="b">
        <v>0</v>
      </c>
      <c r="N566" t="s">
        <v>65</v>
      </c>
      <c r="O566" s="4">
        <f>E566/D566</f>
        <v>1.436625</v>
      </c>
      <c r="P566" s="5">
        <f>IFERROR(E566/G566,"No Backers")</f>
        <v>70.079268292682926</v>
      </c>
      <c r="Q566" s="7" t="str">
        <f>LEFT(N566,FIND("/",N566)-1)</f>
        <v>technology</v>
      </c>
      <c r="R566" s="7" t="str">
        <f>RIGHT(N566,LEN(N566)-FIND("/",N566))</f>
        <v>wearables</v>
      </c>
      <c r="S566" s="11">
        <f t="shared" si="16"/>
        <v>42014.25</v>
      </c>
      <c r="T566" s="11">
        <f t="shared" si="17"/>
        <v>42021.25</v>
      </c>
    </row>
    <row r="567" spans="1:20" x14ac:dyDescent="0.3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72</v>
      </c>
      <c r="H567" t="s">
        <v>21</v>
      </c>
      <c r="I567" t="s">
        <v>22</v>
      </c>
      <c r="J567">
        <v>1456466400</v>
      </c>
      <c r="K567">
        <v>1458018000</v>
      </c>
      <c r="L567" t="b">
        <v>0</v>
      </c>
      <c r="M567" t="b">
        <v>1</v>
      </c>
      <c r="N567" t="s">
        <v>23</v>
      </c>
      <c r="O567" s="4">
        <f>E567/D567</f>
        <v>1.4391428571428571</v>
      </c>
      <c r="P567" s="5">
        <f>IFERROR(E567/G567,"No Backers")</f>
        <v>69.958333333333329</v>
      </c>
      <c r="Q567" s="7" t="str">
        <f>LEFT(N567,FIND("/",N567)-1)</f>
        <v>music</v>
      </c>
      <c r="R567" s="7" t="str">
        <f>RIGHT(N567,LEN(N567)-FIND("/",N567))</f>
        <v>rock</v>
      </c>
      <c r="S567" s="11">
        <f t="shared" si="16"/>
        <v>42426.25</v>
      </c>
      <c r="T567" s="11">
        <f t="shared" si="17"/>
        <v>42444.208333333328</v>
      </c>
    </row>
    <row r="568" spans="1:20" x14ac:dyDescent="0.3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1600</v>
      </c>
      <c r="H568" t="s">
        <v>15</v>
      </c>
      <c r="I568" t="s">
        <v>16</v>
      </c>
      <c r="J568">
        <v>1342501200</v>
      </c>
      <c r="K568">
        <v>1342760400</v>
      </c>
      <c r="L568" t="b">
        <v>0</v>
      </c>
      <c r="M568" t="b">
        <v>0</v>
      </c>
      <c r="N568" t="s">
        <v>33</v>
      </c>
      <c r="O568" s="4">
        <f>E568/D568</f>
        <v>1.4437048832271762</v>
      </c>
      <c r="P568" s="5">
        <f>IFERROR(E568/G568,"No Backers")</f>
        <v>84.998125000000002</v>
      </c>
      <c r="Q568" s="7" t="str">
        <f>LEFT(N568,FIND("/",N568)-1)</f>
        <v>theater</v>
      </c>
      <c r="R568" s="7" t="str">
        <f>RIGHT(N568,LEN(N568)-FIND("/",N568))</f>
        <v>plays</v>
      </c>
      <c r="S568" s="11">
        <f t="shared" si="16"/>
        <v>41107.208333333336</v>
      </c>
      <c r="T568" s="11">
        <f t="shared" si="17"/>
        <v>41110.208333333336</v>
      </c>
    </row>
    <row r="569" spans="1:20" x14ac:dyDescent="0.3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95</v>
      </c>
      <c r="H569" t="s">
        <v>21</v>
      </c>
      <c r="I569" t="s">
        <v>22</v>
      </c>
      <c r="J569">
        <v>1364878800</v>
      </c>
      <c r="K569">
        <v>1366434000</v>
      </c>
      <c r="L569" t="b">
        <v>0</v>
      </c>
      <c r="M569" t="b">
        <v>0</v>
      </c>
      <c r="N569" t="s">
        <v>28</v>
      </c>
      <c r="O569" s="4">
        <f>E569/D569</f>
        <v>1.4454411764705883</v>
      </c>
      <c r="P569" s="5">
        <f>IFERROR(E569/G569,"No Backers")</f>
        <v>103.46315789473684</v>
      </c>
      <c r="Q569" s="7" t="str">
        <f>LEFT(N569,FIND("/",N569)-1)</f>
        <v>technology</v>
      </c>
      <c r="R569" s="7" t="str">
        <f>RIGHT(N569,LEN(N569)-FIND("/",N569))</f>
        <v>web</v>
      </c>
      <c r="S569" s="11">
        <f t="shared" si="16"/>
        <v>41366.208333333336</v>
      </c>
      <c r="T569" s="11">
        <f t="shared" si="17"/>
        <v>41384.208333333336</v>
      </c>
    </row>
    <row r="570" spans="1:20" x14ac:dyDescent="0.3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129</v>
      </c>
      <c r="H570" t="s">
        <v>15</v>
      </c>
      <c r="I570" t="s">
        <v>16</v>
      </c>
      <c r="J570">
        <v>1545026400</v>
      </c>
      <c r="K570">
        <v>1545804000</v>
      </c>
      <c r="L570" t="b">
        <v>0</v>
      </c>
      <c r="M570" t="b">
        <v>0</v>
      </c>
      <c r="N570" t="s">
        <v>65</v>
      </c>
      <c r="O570" s="4">
        <f>E570/D570</f>
        <v>1.4545652173913044</v>
      </c>
      <c r="P570" s="5">
        <f>IFERROR(E570/G570,"No Backers")</f>
        <v>103.73643410852713</v>
      </c>
      <c r="Q570" s="7" t="str">
        <f>LEFT(N570,FIND("/",N570)-1)</f>
        <v>technology</v>
      </c>
      <c r="R570" s="7" t="str">
        <f>RIGHT(N570,LEN(N570)-FIND("/",N570))</f>
        <v>wearables</v>
      </c>
      <c r="S570" s="11">
        <f t="shared" si="16"/>
        <v>43451.25</v>
      </c>
      <c r="T570" s="11">
        <f t="shared" si="17"/>
        <v>43460.25</v>
      </c>
    </row>
    <row r="571" spans="1:20" x14ac:dyDescent="0.3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369</v>
      </c>
      <c r="H571" t="s">
        <v>21</v>
      </c>
      <c r="I571" t="s">
        <v>22</v>
      </c>
      <c r="J571">
        <v>1471928400</v>
      </c>
      <c r="K571">
        <v>1472446800</v>
      </c>
      <c r="L571" t="b">
        <v>0</v>
      </c>
      <c r="M571" t="b">
        <v>1</v>
      </c>
      <c r="N571" t="s">
        <v>53</v>
      </c>
      <c r="O571" s="4">
        <f>E571/D571</f>
        <v>1.4553947368421052</v>
      </c>
      <c r="P571" s="5">
        <f>IFERROR(E571/G571,"No Backers")</f>
        <v>29.975609756097562</v>
      </c>
      <c r="Q571" s="7" t="str">
        <f>LEFT(N571,FIND("/",N571)-1)</f>
        <v>film &amp; video</v>
      </c>
      <c r="R571" s="7" t="str">
        <f>RIGHT(N571,LEN(N571)-FIND("/",N571))</f>
        <v>drama</v>
      </c>
      <c r="S571" s="11">
        <f t="shared" si="16"/>
        <v>42605.208333333328</v>
      </c>
      <c r="T571" s="11">
        <f t="shared" si="17"/>
        <v>42611.208333333328</v>
      </c>
    </row>
    <row r="572" spans="1:20" x14ac:dyDescent="0.3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2326</v>
      </c>
      <c r="H572" t="s">
        <v>21</v>
      </c>
      <c r="I572" t="s">
        <v>22</v>
      </c>
      <c r="J572">
        <v>1564894800</v>
      </c>
      <c r="K572">
        <v>1566190800</v>
      </c>
      <c r="L572" t="b">
        <v>0</v>
      </c>
      <c r="M572" t="b">
        <v>0</v>
      </c>
      <c r="N572" t="s">
        <v>42</v>
      </c>
      <c r="O572" s="4">
        <f>E572/D572</f>
        <v>1.4593648334624323</v>
      </c>
      <c r="P572" s="5">
        <f>IFERROR(E572/G572,"No Backers")</f>
        <v>80.999140154772135</v>
      </c>
      <c r="Q572" s="7" t="str">
        <f>LEFT(N572,FIND("/",N572)-1)</f>
        <v>film &amp; video</v>
      </c>
      <c r="R572" s="7" t="str">
        <f>RIGHT(N572,LEN(N572)-FIND("/",N572))</f>
        <v>documentary</v>
      </c>
      <c r="S572" s="11">
        <f t="shared" si="16"/>
        <v>43681.208333333328</v>
      </c>
      <c r="T572" s="11">
        <f t="shared" si="17"/>
        <v>43696.208333333328</v>
      </c>
    </row>
    <row r="573" spans="1:20" x14ac:dyDescent="0.3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92</v>
      </c>
      <c r="H573" t="s">
        <v>21</v>
      </c>
      <c r="I573" t="s">
        <v>22</v>
      </c>
      <c r="J573">
        <v>1362463200</v>
      </c>
      <c r="K573">
        <v>1363669200</v>
      </c>
      <c r="L573" t="b">
        <v>0</v>
      </c>
      <c r="M573" t="b">
        <v>0</v>
      </c>
      <c r="N573" t="s">
        <v>33</v>
      </c>
      <c r="O573" s="4">
        <f>E573/D573</f>
        <v>1.46</v>
      </c>
      <c r="P573" s="5">
        <f>IFERROR(E573/G573,"No Backers")</f>
        <v>90.456521739130437</v>
      </c>
      <c r="Q573" s="7" t="str">
        <f>LEFT(N573,FIND("/",N573)-1)</f>
        <v>theater</v>
      </c>
      <c r="R573" s="7" t="str">
        <f>RIGHT(N573,LEN(N573)-FIND("/",N573))</f>
        <v>plays</v>
      </c>
      <c r="S573" s="11">
        <f t="shared" si="16"/>
        <v>41338.25</v>
      </c>
      <c r="T573" s="11">
        <f t="shared" si="17"/>
        <v>41352.208333333336</v>
      </c>
    </row>
    <row r="574" spans="1:20" ht="31.2" x14ac:dyDescent="0.3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1137</v>
      </c>
      <c r="H574" t="s">
        <v>21</v>
      </c>
      <c r="I574" t="s">
        <v>22</v>
      </c>
      <c r="J574">
        <v>1553835600</v>
      </c>
      <c r="K574">
        <v>1556600400</v>
      </c>
      <c r="L574" t="b">
        <v>0</v>
      </c>
      <c r="M574" t="b">
        <v>0</v>
      </c>
      <c r="N574" t="s">
        <v>68</v>
      </c>
      <c r="O574" s="4">
        <f>E574/D574</f>
        <v>1.4616709511568124</v>
      </c>
      <c r="P574" s="5">
        <f>IFERROR(E574/G574,"No Backers")</f>
        <v>50.007915567282325</v>
      </c>
      <c r="Q574" s="7" t="str">
        <f>LEFT(N574,FIND("/",N574)-1)</f>
        <v>publishing</v>
      </c>
      <c r="R574" s="7" t="str">
        <f>RIGHT(N574,LEN(N574)-FIND("/",N574))</f>
        <v>nonfiction</v>
      </c>
      <c r="S574" s="11">
        <f t="shared" si="16"/>
        <v>43553.208333333328</v>
      </c>
      <c r="T574" s="11">
        <f t="shared" si="17"/>
        <v>43585.208333333328</v>
      </c>
    </row>
    <row r="575" spans="1:20" x14ac:dyDescent="0.3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136</v>
      </c>
      <c r="H575" t="s">
        <v>21</v>
      </c>
      <c r="I575" t="s">
        <v>22</v>
      </c>
      <c r="J575">
        <v>1268888400</v>
      </c>
      <c r="K575">
        <v>1269752400</v>
      </c>
      <c r="L575" t="b">
        <v>0</v>
      </c>
      <c r="M575" t="b">
        <v>0</v>
      </c>
      <c r="N575" t="s">
        <v>206</v>
      </c>
      <c r="O575" s="4">
        <f>E575/D575</f>
        <v>1.4679775280898877</v>
      </c>
      <c r="P575" s="5">
        <f>IFERROR(E575/G575,"No Backers")</f>
        <v>96.066176470588232</v>
      </c>
      <c r="Q575" s="7" t="str">
        <f>LEFT(N575,FIND("/",N575)-1)</f>
        <v>publishing</v>
      </c>
      <c r="R575" s="7" t="str">
        <f>RIGHT(N575,LEN(N575)-FIND("/",N575))</f>
        <v>translations</v>
      </c>
      <c r="S575" s="11">
        <f t="shared" si="16"/>
        <v>40255.208333333336</v>
      </c>
      <c r="T575" s="11">
        <f t="shared" si="17"/>
        <v>40265.208333333336</v>
      </c>
    </row>
    <row r="576" spans="1:20" ht="31.2" x14ac:dyDescent="0.3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125</v>
      </c>
      <c r="H576" t="s">
        <v>21</v>
      </c>
      <c r="I576" t="s">
        <v>22</v>
      </c>
      <c r="J576">
        <v>1531544400</v>
      </c>
      <c r="K576">
        <v>1532149200</v>
      </c>
      <c r="L576" t="b">
        <v>0</v>
      </c>
      <c r="M576" t="b">
        <v>1</v>
      </c>
      <c r="N576" t="s">
        <v>33</v>
      </c>
      <c r="O576" s="4">
        <f>E576/D576</f>
        <v>1.4786046511627906</v>
      </c>
      <c r="P576" s="5">
        <f>IFERROR(E576/G576,"No Backers")</f>
        <v>50.863999999999997</v>
      </c>
      <c r="Q576" s="7" t="str">
        <f>LEFT(N576,FIND("/",N576)-1)</f>
        <v>theater</v>
      </c>
      <c r="R576" s="7" t="str">
        <f>RIGHT(N576,LEN(N576)-FIND("/",N576))</f>
        <v>plays</v>
      </c>
      <c r="S576" s="11">
        <f t="shared" si="16"/>
        <v>43295.208333333328</v>
      </c>
      <c r="T576" s="11">
        <f t="shared" si="17"/>
        <v>43302.208333333328</v>
      </c>
    </row>
    <row r="577" spans="1:20" x14ac:dyDescent="0.3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1782</v>
      </c>
      <c r="H577" t="s">
        <v>21</v>
      </c>
      <c r="I577" t="s">
        <v>22</v>
      </c>
      <c r="J577">
        <v>1429246800</v>
      </c>
      <c r="K577">
        <v>1429592400</v>
      </c>
      <c r="L577" t="b">
        <v>0</v>
      </c>
      <c r="M577" t="b">
        <v>1</v>
      </c>
      <c r="N577" t="s">
        <v>292</v>
      </c>
      <c r="O577" s="4">
        <f>E577/D577</f>
        <v>1.4949667110519307</v>
      </c>
      <c r="P577" s="5">
        <f>IFERROR(E577/G577,"No Backers")</f>
        <v>63.003367003367003</v>
      </c>
      <c r="Q577" s="7" t="str">
        <f>LEFT(N577,FIND("/",N577)-1)</f>
        <v>games</v>
      </c>
      <c r="R577" s="7" t="str">
        <f>RIGHT(N577,LEN(N577)-FIND("/",N577))</f>
        <v>mobile games</v>
      </c>
      <c r="S577" s="11">
        <f t="shared" si="16"/>
        <v>42111.208333333328</v>
      </c>
      <c r="T577" s="11">
        <f t="shared" si="17"/>
        <v>42115.208333333328</v>
      </c>
    </row>
    <row r="578" spans="1:20" ht="31.2" x14ac:dyDescent="0.3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157</v>
      </c>
      <c r="H578" t="s">
        <v>98</v>
      </c>
      <c r="I578" t="s">
        <v>99</v>
      </c>
      <c r="J578">
        <v>1544248800</v>
      </c>
      <c r="K578">
        <v>1546840800</v>
      </c>
      <c r="L578" t="b">
        <v>0</v>
      </c>
      <c r="M578" t="b">
        <v>0</v>
      </c>
      <c r="N578" t="s">
        <v>23</v>
      </c>
      <c r="O578" s="4">
        <f>E578/D578</f>
        <v>1.4973770491803278</v>
      </c>
      <c r="P578" s="5">
        <f>IFERROR(E578/G578,"No Backers")</f>
        <v>58.178343949044589</v>
      </c>
      <c r="Q578" s="7" t="str">
        <f>LEFT(N578,FIND("/",N578)-1)</f>
        <v>music</v>
      </c>
      <c r="R578" s="7" t="str">
        <f>RIGHT(N578,LEN(N578)-FIND("/",N578))</f>
        <v>rock</v>
      </c>
      <c r="S578" s="11">
        <f t="shared" si="16"/>
        <v>43442.25</v>
      </c>
      <c r="T578" s="11">
        <f t="shared" si="17"/>
        <v>43472.25</v>
      </c>
    </row>
    <row r="579" spans="1:20" x14ac:dyDescent="0.3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140</v>
      </c>
      <c r="H579" t="s">
        <v>107</v>
      </c>
      <c r="I579" t="s">
        <v>108</v>
      </c>
      <c r="J579">
        <v>1282626000</v>
      </c>
      <c r="K579">
        <v>1284872400</v>
      </c>
      <c r="L579" t="b">
        <v>0</v>
      </c>
      <c r="M579" t="b">
        <v>0</v>
      </c>
      <c r="N579" t="s">
        <v>119</v>
      </c>
      <c r="O579" s="4">
        <f>E579/D579</f>
        <v>1.4996938775510205</v>
      </c>
      <c r="P579" s="5">
        <f>IFERROR(E579/G579,"No Backers")</f>
        <v>104.97857142857143</v>
      </c>
      <c r="Q579" s="7" t="str">
        <f>LEFT(N579,FIND("/",N579)-1)</f>
        <v>publishing</v>
      </c>
      <c r="R579" s="7" t="str">
        <f>RIGHT(N579,LEN(N579)-FIND("/",N579))</f>
        <v>fiction</v>
      </c>
      <c r="S579" s="11">
        <f t="shared" ref="S579:S642" si="18">(((J579/60)/60)/24)+DATE(1970,1,1)</f>
        <v>40414.208333333336</v>
      </c>
      <c r="T579" s="11">
        <f t="shared" ref="T579:T642" si="19">(((K579/60)/60)/24)+DATE(1970,1,1)</f>
        <v>40440.208333333336</v>
      </c>
    </row>
    <row r="580" spans="1:20" x14ac:dyDescent="0.3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103</v>
      </c>
      <c r="H580" t="s">
        <v>21</v>
      </c>
      <c r="I580" t="s">
        <v>22</v>
      </c>
      <c r="J580">
        <v>1386741600</v>
      </c>
      <c r="K580">
        <v>1387519200</v>
      </c>
      <c r="L580" t="b">
        <v>0</v>
      </c>
      <c r="M580" t="b">
        <v>0</v>
      </c>
      <c r="N580" t="s">
        <v>33</v>
      </c>
      <c r="O580" s="4">
        <f>E580/D580</f>
        <v>1.5016666666666667</v>
      </c>
      <c r="P580" s="5">
        <f>IFERROR(E580/G580,"No Backers")</f>
        <v>78.728155339805824</v>
      </c>
      <c r="Q580" s="7" t="str">
        <f>LEFT(N580,FIND("/",N580)-1)</f>
        <v>theater</v>
      </c>
      <c r="R580" s="7" t="str">
        <f>RIGHT(N580,LEN(N580)-FIND("/",N580))</f>
        <v>plays</v>
      </c>
      <c r="S580" s="11">
        <f t="shared" si="18"/>
        <v>41619.25</v>
      </c>
      <c r="T580" s="11">
        <f t="shared" si="19"/>
        <v>41628.25</v>
      </c>
    </row>
    <row r="581" spans="1:20" x14ac:dyDescent="0.3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1965</v>
      </c>
      <c r="H581" t="s">
        <v>36</v>
      </c>
      <c r="I581" t="s">
        <v>37</v>
      </c>
      <c r="J581">
        <v>1547877600</v>
      </c>
      <c r="K581">
        <v>1551506400</v>
      </c>
      <c r="L581" t="b">
        <v>0</v>
      </c>
      <c r="M581" t="b">
        <v>1</v>
      </c>
      <c r="N581" t="s">
        <v>53</v>
      </c>
      <c r="O581" s="4">
        <f>E581/D581</f>
        <v>1.5030119521912351</v>
      </c>
      <c r="P581" s="5">
        <f>IFERROR(E581/G581,"No Backers")</f>
        <v>95.993893129770996</v>
      </c>
      <c r="Q581" s="7" t="str">
        <f>LEFT(N581,FIND("/",N581)-1)</f>
        <v>film &amp; video</v>
      </c>
      <c r="R581" s="7" t="str">
        <f>RIGHT(N581,LEN(N581)-FIND("/",N581))</f>
        <v>drama</v>
      </c>
      <c r="S581" s="11">
        <f t="shared" si="18"/>
        <v>43484.25</v>
      </c>
      <c r="T581" s="11">
        <f t="shared" si="19"/>
        <v>43526.25</v>
      </c>
    </row>
    <row r="582" spans="1:20" x14ac:dyDescent="0.3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170</v>
      </c>
      <c r="H582" t="s">
        <v>21</v>
      </c>
      <c r="I582" t="s">
        <v>22</v>
      </c>
      <c r="J582">
        <v>1531630800</v>
      </c>
      <c r="K582">
        <v>1532322000</v>
      </c>
      <c r="L582" t="b">
        <v>0</v>
      </c>
      <c r="M582" t="b">
        <v>0</v>
      </c>
      <c r="N582" t="s">
        <v>122</v>
      </c>
      <c r="O582" s="4">
        <f>E582/D582</f>
        <v>1.5057731958762886</v>
      </c>
      <c r="P582" s="5">
        <f>IFERROR(E582/G582,"No Backers")</f>
        <v>85.917647058823533</v>
      </c>
      <c r="Q582" s="7" t="str">
        <f>LEFT(N582,FIND("/",N582)-1)</f>
        <v>photography</v>
      </c>
      <c r="R582" s="7" t="str">
        <f>RIGHT(N582,LEN(N582)-FIND("/",N582))</f>
        <v>photography books</v>
      </c>
      <c r="S582" s="11">
        <f t="shared" si="18"/>
        <v>43296.208333333328</v>
      </c>
      <c r="T582" s="11">
        <f t="shared" si="19"/>
        <v>43304.208333333328</v>
      </c>
    </row>
    <row r="583" spans="1:20" ht="31.2" x14ac:dyDescent="0.3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165</v>
      </c>
      <c r="H583" t="s">
        <v>21</v>
      </c>
      <c r="I583" t="s">
        <v>22</v>
      </c>
      <c r="J583">
        <v>1490245200</v>
      </c>
      <c r="K583">
        <v>1490677200</v>
      </c>
      <c r="L583" t="b">
        <v>0</v>
      </c>
      <c r="M583" t="b">
        <v>0</v>
      </c>
      <c r="N583" t="s">
        <v>42</v>
      </c>
      <c r="O583" s="4">
        <f>E583/D583</f>
        <v>1.5080645161290323</v>
      </c>
      <c r="P583" s="5">
        <f>IFERROR(E583/G583,"No Backers")</f>
        <v>85</v>
      </c>
      <c r="Q583" s="7" t="str">
        <f>LEFT(N583,FIND("/",N583)-1)</f>
        <v>film &amp; video</v>
      </c>
      <c r="R583" s="7" t="str">
        <f>RIGHT(N583,LEN(N583)-FIND("/",N583))</f>
        <v>documentary</v>
      </c>
      <c r="S583" s="11">
        <f t="shared" si="18"/>
        <v>42817.208333333328</v>
      </c>
      <c r="T583" s="11">
        <f t="shared" si="19"/>
        <v>42822.208333333328</v>
      </c>
    </row>
    <row r="584" spans="1:20" ht="31.2" x14ac:dyDescent="0.3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554</v>
      </c>
      <c r="H584" t="s">
        <v>15</v>
      </c>
      <c r="I584" t="s">
        <v>16</v>
      </c>
      <c r="J584">
        <v>1482127200</v>
      </c>
      <c r="K584">
        <v>1482645600</v>
      </c>
      <c r="L584" t="b">
        <v>0</v>
      </c>
      <c r="M584" t="b">
        <v>0</v>
      </c>
      <c r="N584" t="s">
        <v>60</v>
      </c>
      <c r="O584" s="4">
        <f>E584/D584</f>
        <v>1.5166315789473683</v>
      </c>
      <c r="P584" s="5">
        <f>IFERROR(E584/G584,"No Backers")</f>
        <v>26.007220216606498</v>
      </c>
      <c r="Q584" s="7" t="str">
        <f>LEFT(N584,FIND("/",N584)-1)</f>
        <v>music</v>
      </c>
      <c r="R584" s="7" t="str">
        <f>RIGHT(N584,LEN(N584)-FIND("/",N584))</f>
        <v>indie rock</v>
      </c>
      <c r="S584" s="11">
        <f t="shared" si="18"/>
        <v>42723.25</v>
      </c>
      <c r="T584" s="11">
        <f t="shared" si="19"/>
        <v>42729.25</v>
      </c>
    </row>
    <row r="585" spans="1:20" x14ac:dyDescent="0.3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96</v>
      </c>
      <c r="H585" t="s">
        <v>21</v>
      </c>
      <c r="I585" t="s">
        <v>22</v>
      </c>
      <c r="J585">
        <v>1286168400</v>
      </c>
      <c r="K585">
        <v>1286427600</v>
      </c>
      <c r="L585" t="b">
        <v>0</v>
      </c>
      <c r="M585" t="b">
        <v>0</v>
      </c>
      <c r="N585" t="s">
        <v>60</v>
      </c>
      <c r="O585" s="4">
        <f>E585/D585</f>
        <v>1.5178947368421052</v>
      </c>
      <c r="P585" s="5">
        <f>IFERROR(E585/G585,"No Backers")</f>
        <v>30.041666666666668</v>
      </c>
      <c r="Q585" s="7" t="str">
        <f>LEFT(N585,FIND("/",N585)-1)</f>
        <v>music</v>
      </c>
      <c r="R585" s="7" t="str">
        <f>RIGHT(N585,LEN(N585)-FIND("/",N585))</f>
        <v>indie rock</v>
      </c>
      <c r="S585" s="11">
        <f t="shared" si="18"/>
        <v>40455.208333333336</v>
      </c>
      <c r="T585" s="11">
        <f t="shared" si="19"/>
        <v>40458.208333333336</v>
      </c>
    </row>
    <row r="586" spans="1:20" ht="31.2" x14ac:dyDescent="0.3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168</v>
      </c>
      <c r="H586" t="s">
        <v>21</v>
      </c>
      <c r="I586" t="s">
        <v>22</v>
      </c>
      <c r="J586">
        <v>1576389600</v>
      </c>
      <c r="K586">
        <v>1580364000</v>
      </c>
      <c r="L586" t="b">
        <v>0</v>
      </c>
      <c r="M586" t="b">
        <v>0</v>
      </c>
      <c r="N586" t="s">
        <v>33</v>
      </c>
      <c r="O586" s="4">
        <f>E586/D586</f>
        <v>1.5185185185185186</v>
      </c>
      <c r="P586" s="5">
        <f>IFERROR(E586/G586,"No Backers")</f>
        <v>73.214285714285708</v>
      </c>
      <c r="Q586" s="7" t="str">
        <f>LEFT(N586,FIND("/",N586)-1)</f>
        <v>theater</v>
      </c>
      <c r="R586" s="7" t="str">
        <f>RIGHT(N586,LEN(N586)-FIND("/",N586))</f>
        <v>plays</v>
      </c>
      <c r="S586" s="11">
        <f t="shared" si="18"/>
        <v>43814.25</v>
      </c>
      <c r="T586" s="11">
        <f t="shared" si="19"/>
        <v>43860.25</v>
      </c>
    </row>
    <row r="587" spans="1:20" ht="31.2" x14ac:dyDescent="0.3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381</v>
      </c>
      <c r="H587" t="s">
        <v>21</v>
      </c>
      <c r="I587" t="s">
        <v>22</v>
      </c>
      <c r="J587">
        <v>1567918800</v>
      </c>
      <c r="K587">
        <v>1570165200</v>
      </c>
      <c r="L587" t="b">
        <v>0</v>
      </c>
      <c r="M587" t="b">
        <v>0</v>
      </c>
      <c r="N587" t="s">
        <v>33</v>
      </c>
      <c r="O587" s="4">
        <f>E587/D587</f>
        <v>1.5246153846153847</v>
      </c>
      <c r="P587" s="5">
        <f>IFERROR(E587/G587,"No Backers")</f>
        <v>26.010498687664043</v>
      </c>
      <c r="Q587" s="7" t="str">
        <f>LEFT(N587,FIND("/",N587)-1)</f>
        <v>theater</v>
      </c>
      <c r="R587" s="7" t="str">
        <f>RIGHT(N587,LEN(N587)-FIND("/",N587))</f>
        <v>plays</v>
      </c>
      <c r="S587" s="11">
        <f t="shared" si="18"/>
        <v>43716.208333333328</v>
      </c>
      <c r="T587" s="11">
        <f t="shared" si="19"/>
        <v>43742.208333333328</v>
      </c>
    </row>
    <row r="588" spans="1:20" ht="31.2" x14ac:dyDescent="0.3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7295</v>
      </c>
      <c r="H588" t="s">
        <v>21</v>
      </c>
      <c r="I588" t="s">
        <v>22</v>
      </c>
      <c r="J588">
        <v>1522472400</v>
      </c>
      <c r="K588">
        <v>1522645200</v>
      </c>
      <c r="L588" t="b">
        <v>0</v>
      </c>
      <c r="M588" t="b">
        <v>0</v>
      </c>
      <c r="N588" t="s">
        <v>50</v>
      </c>
      <c r="O588" s="4">
        <f>E588/D588</f>
        <v>1.5280062063615205</v>
      </c>
      <c r="P588" s="5">
        <f>IFERROR(E588/G588,"No Backers")</f>
        <v>26.999314599040439</v>
      </c>
      <c r="Q588" s="7" t="str">
        <f>LEFT(N588,FIND("/",N588)-1)</f>
        <v>music</v>
      </c>
      <c r="R588" s="7" t="str">
        <f>RIGHT(N588,LEN(N588)-FIND("/",N588))</f>
        <v>electric music</v>
      </c>
      <c r="S588" s="11">
        <f t="shared" si="18"/>
        <v>43190.208333333328</v>
      </c>
      <c r="T588" s="11">
        <f t="shared" si="19"/>
        <v>43192.208333333328</v>
      </c>
    </row>
    <row r="589" spans="1:20" x14ac:dyDescent="0.3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123</v>
      </c>
      <c r="H589" t="s">
        <v>21</v>
      </c>
      <c r="I589" t="s">
        <v>22</v>
      </c>
      <c r="J589">
        <v>1338267600</v>
      </c>
      <c r="K589">
        <v>1339218000</v>
      </c>
      <c r="L589" t="b">
        <v>0</v>
      </c>
      <c r="M589" t="b">
        <v>0</v>
      </c>
      <c r="N589" t="s">
        <v>119</v>
      </c>
      <c r="O589" s="4">
        <f>E589/D589</f>
        <v>1.53</v>
      </c>
      <c r="P589" s="5">
        <f>IFERROR(E589/G589,"No Backers")</f>
        <v>85.829268292682926</v>
      </c>
      <c r="Q589" s="7" t="str">
        <f>LEFT(N589,FIND("/",N589)-1)</f>
        <v>publishing</v>
      </c>
      <c r="R589" s="7" t="str">
        <f>RIGHT(N589,LEN(N589)-FIND("/",N589))</f>
        <v>fiction</v>
      </c>
      <c r="S589" s="11">
        <f t="shared" si="18"/>
        <v>41058.208333333336</v>
      </c>
      <c r="T589" s="11">
        <f t="shared" si="19"/>
        <v>41069.208333333336</v>
      </c>
    </row>
    <row r="590" spans="1:20" x14ac:dyDescent="0.3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119</v>
      </c>
      <c r="H590" t="s">
        <v>21</v>
      </c>
      <c r="I590" t="s">
        <v>22</v>
      </c>
      <c r="J590">
        <v>1371963600</v>
      </c>
      <c r="K590">
        <v>1372482000</v>
      </c>
      <c r="L590" t="b">
        <v>0</v>
      </c>
      <c r="M590" t="b">
        <v>0</v>
      </c>
      <c r="N590" t="s">
        <v>33</v>
      </c>
      <c r="O590" s="4">
        <f>E590/D590</f>
        <v>1.5380821917808218</v>
      </c>
      <c r="P590" s="5">
        <f>IFERROR(E590/G590,"No Backers")</f>
        <v>94.352941176470594</v>
      </c>
      <c r="Q590" s="7" t="str">
        <f>LEFT(N590,FIND("/",N590)-1)</f>
        <v>theater</v>
      </c>
      <c r="R590" s="7" t="str">
        <f>RIGHT(N590,LEN(N590)-FIND("/",N590))</f>
        <v>plays</v>
      </c>
      <c r="S590" s="11">
        <f t="shared" si="18"/>
        <v>41448.208333333336</v>
      </c>
      <c r="T590" s="11">
        <f t="shared" si="19"/>
        <v>41454.208333333336</v>
      </c>
    </row>
    <row r="591" spans="1:20" ht="31.2" x14ac:dyDescent="0.3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4006</v>
      </c>
      <c r="H591" t="s">
        <v>21</v>
      </c>
      <c r="I591" t="s">
        <v>22</v>
      </c>
      <c r="J591">
        <v>1395810000</v>
      </c>
      <c r="K591">
        <v>1396933200</v>
      </c>
      <c r="L591" t="b">
        <v>0</v>
      </c>
      <c r="M591" t="b">
        <v>0</v>
      </c>
      <c r="N591" t="s">
        <v>71</v>
      </c>
      <c r="O591" s="4">
        <f>E591/D591</f>
        <v>1.5484210526315789</v>
      </c>
      <c r="P591" s="5">
        <f>IFERROR(E591/G591,"No Backers")</f>
        <v>47.001497753369947</v>
      </c>
      <c r="Q591" s="7" t="str">
        <f>LEFT(N591,FIND("/",N591)-1)</f>
        <v>film &amp; video</v>
      </c>
      <c r="R591" s="7" t="str">
        <f>RIGHT(N591,LEN(N591)-FIND("/",N591))</f>
        <v>animation</v>
      </c>
      <c r="S591" s="11">
        <f t="shared" si="18"/>
        <v>41724.208333333336</v>
      </c>
      <c r="T591" s="11">
        <f t="shared" si="19"/>
        <v>41737.208333333336</v>
      </c>
    </row>
    <row r="592" spans="1:20" x14ac:dyDescent="0.3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135</v>
      </c>
      <c r="H592" t="s">
        <v>21</v>
      </c>
      <c r="I592" t="s">
        <v>22</v>
      </c>
      <c r="J592">
        <v>1448776800</v>
      </c>
      <c r="K592">
        <v>1452146400</v>
      </c>
      <c r="L592" t="b">
        <v>0</v>
      </c>
      <c r="M592" t="b">
        <v>1</v>
      </c>
      <c r="N592" t="s">
        <v>33</v>
      </c>
      <c r="O592" s="4">
        <f>E592/D592</f>
        <v>1.5492592592592593</v>
      </c>
      <c r="P592" s="5">
        <f>IFERROR(E592/G592,"No Backers")</f>
        <v>61.970370370370368</v>
      </c>
      <c r="Q592" s="7" t="str">
        <f>LEFT(N592,FIND("/",N592)-1)</f>
        <v>theater</v>
      </c>
      <c r="R592" s="7" t="str">
        <f>RIGHT(N592,LEN(N592)-FIND("/",N592))</f>
        <v>plays</v>
      </c>
      <c r="S592" s="11">
        <f t="shared" si="18"/>
        <v>42337.25</v>
      </c>
      <c r="T592" s="11">
        <f t="shared" si="19"/>
        <v>42376.25</v>
      </c>
    </row>
    <row r="593" spans="1:20" x14ac:dyDescent="0.3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1815</v>
      </c>
      <c r="H593" t="s">
        <v>21</v>
      </c>
      <c r="I593" t="s">
        <v>22</v>
      </c>
      <c r="J593">
        <v>1321941600</v>
      </c>
      <c r="K593">
        <v>1322114400</v>
      </c>
      <c r="L593" t="b">
        <v>0</v>
      </c>
      <c r="M593" t="b">
        <v>0</v>
      </c>
      <c r="N593" t="s">
        <v>33</v>
      </c>
      <c r="O593" s="4">
        <f>E593/D593</f>
        <v>1.5507066557107643</v>
      </c>
      <c r="P593" s="5">
        <f>IFERROR(E593/G593,"No Backers")</f>
        <v>103.97851239669421</v>
      </c>
      <c r="Q593" s="7" t="str">
        <f>LEFT(N593,FIND("/",N593)-1)</f>
        <v>theater</v>
      </c>
      <c r="R593" s="7" t="str">
        <f>RIGHT(N593,LEN(N593)-FIND("/",N593))</f>
        <v>plays</v>
      </c>
      <c r="S593" s="11">
        <f t="shared" si="18"/>
        <v>40869.25</v>
      </c>
      <c r="T593" s="11">
        <f t="shared" si="19"/>
        <v>40871.25</v>
      </c>
    </row>
    <row r="594" spans="1:20" x14ac:dyDescent="0.3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533</v>
      </c>
      <c r="H594" t="s">
        <v>36</v>
      </c>
      <c r="I594" t="s">
        <v>37</v>
      </c>
      <c r="J594">
        <v>1319605200</v>
      </c>
      <c r="K594">
        <v>1320991200</v>
      </c>
      <c r="L594" t="b">
        <v>0</v>
      </c>
      <c r="M594" t="b">
        <v>0</v>
      </c>
      <c r="N594" t="s">
        <v>53</v>
      </c>
      <c r="O594" s="4">
        <f>E594/D594</f>
        <v>1.5546875</v>
      </c>
      <c r="P594" s="5">
        <f>IFERROR(E594/G594,"No Backers")</f>
        <v>28.001876172607879</v>
      </c>
      <c r="Q594" s="7" t="str">
        <f>LEFT(N594,FIND("/",N594)-1)</f>
        <v>film &amp; video</v>
      </c>
      <c r="R594" s="7" t="str">
        <f>RIGHT(N594,LEN(N594)-FIND("/",N594))</f>
        <v>drama</v>
      </c>
      <c r="S594" s="11">
        <f t="shared" si="18"/>
        <v>40842.208333333336</v>
      </c>
      <c r="T594" s="11">
        <f t="shared" si="19"/>
        <v>40858.25</v>
      </c>
    </row>
    <row r="595" spans="1:20" ht="31.2" x14ac:dyDescent="0.3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723</v>
      </c>
      <c r="H595" t="s">
        <v>21</v>
      </c>
      <c r="I595" t="s">
        <v>22</v>
      </c>
      <c r="J595">
        <v>1484114400</v>
      </c>
      <c r="K595">
        <v>1485669600</v>
      </c>
      <c r="L595" t="b">
        <v>0</v>
      </c>
      <c r="M595" t="b">
        <v>0</v>
      </c>
      <c r="N595" t="s">
        <v>33</v>
      </c>
      <c r="O595" s="4">
        <f>E595/D595</f>
        <v>1.5549056603773586</v>
      </c>
      <c r="P595" s="5">
        <f>IFERROR(E595/G595,"No Backers")</f>
        <v>56.991701244813278</v>
      </c>
      <c r="Q595" s="7" t="str">
        <f>LEFT(N595,FIND("/",N595)-1)</f>
        <v>theater</v>
      </c>
      <c r="R595" s="7" t="str">
        <f>RIGHT(N595,LEN(N595)-FIND("/",N595))</f>
        <v>plays</v>
      </c>
      <c r="S595" s="11">
        <f t="shared" si="18"/>
        <v>42746.25</v>
      </c>
      <c r="T595" s="11">
        <f t="shared" si="19"/>
        <v>42764.25</v>
      </c>
    </row>
    <row r="596" spans="1:20" ht="31.2" x14ac:dyDescent="0.3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1866</v>
      </c>
      <c r="H596" t="s">
        <v>40</v>
      </c>
      <c r="I596" t="s">
        <v>41</v>
      </c>
      <c r="J596">
        <v>1503982800</v>
      </c>
      <c r="K596">
        <v>1504760400</v>
      </c>
      <c r="L596" t="b">
        <v>0</v>
      </c>
      <c r="M596" t="b">
        <v>0</v>
      </c>
      <c r="N596" t="s">
        <v>269</v>
      </c>
      <c r="O596" s="4">
        <f>E596/D596</f>
        <v>1.5562827640984909</v>
      </c>
      <c r="P596" s="5">
        <f>IFERROR(E596/G596,"No Backers")</f>
        <v>105.0032154340836</v>
      </c>
      <c r="Q596" s="7" t="str">
        <f>LEFT(N596,FIND("/",N596)-1)</f>
        <v>film &amp; video</v>
      </c>
      <c r="R596" s="7" t="str">
        <f>RIGHT(N596,LEN(N596)-FIND("/",N596))</f>
        <v>television</v>
      </c>
      <c r="S596" s="11">
        <f t="shared" si="18"/>
        <v>42976.208333333328</v>
      </c>
      <c r="T596" s="11">
        <f t="shared" si="19"/>
        <v>42985.208333333328</v>
      </c>
    </row>
    <row r="597" spans="1:20" ht="31.2" x14ac:dyDescent="0.3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147</v>
      </c>
      <c r="H597" t="s">
        <v>21</v>
      </c>
      <c r="I597" t="s">
        <v>22</v>
      </c>
      <c r="J597">
        <v>1451109600</v>
      </c>
      <c r="K597">
        <v>1454306400</v>
      </c>
      <c r="L597" t="b">
        <v>0</v>
      </c>
      <c r="M597" t="b">
        <v>1</v>
      </c>
      <c r="N597" t="s">
        <v>33</v>
      </c>
      <c r="O597" s="4">
        <f>E597/D597</f>
        <v>1.5595180722891566</v>
      </c>
      <c r="P597" s="5">
        <f>IFERROR(E597/G597,"No Backers")</f>
        <v>88.054421768707485</v>
      </c>
      <c r="Q597" s="7" t="str">
        <f>LEFT(N597,FIND("/",N597)-1)</f>
        <v>theater</v>
      </c>
      <c r="R597" s="7" t="str">
        <f>RIGHT(N597,LEN(N597)-FIND("/",N597))</f>
        <v>plays</v>
      </c>
      <c r="S597" s="11">
        <f t="shared" si="18"/>
        <v>42364.25</v>
      </c>
      <c r="T597" s="11">
        <f t="shared" si="19"/>
        <v>42401.25</v>
      </c>
    </row>
    <row r="598" spans="1:20" x14ac:dyDescent="0.3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159</v>
      </c>
      <c r="H598" t="s">
        <v>21</v>
      </c>
      <c r="I598" t="s">
        <v>22</v>
      </c>
      <c r="J598">
        <v>1531803600</v>
      </c>
      <c r="K598">
        <v>1534654800</v>
      </c>
      <c r="L598" t="b">
        <v>0</v>
      </c>
      <c r="M598" t="b">
        <v>1</v>
      </c>
      <c r="N598" t="s">
        <v>23</v>
      </c>
      <c r="O598" s="4">
        <f>E598/D598</f>
        <v>1.5617857142857143</v>
      </c>
      <c r="P598" s="5">
        <f>IFERROR(E598/G598,"No Backers")</f>
        <v>55.0062893081761</v>
      </c>
      <c r="Q598" s="7" t="str">
        <f>LEFT(N598,FIND("/",N598)-1)</f>
        <v>music</v>
      </c>
      <c r="R598" s="7" t="str">
        <f>RIGHT(N598,LEN(N598)-FIND("/",N598))</f>
        <v>rock</v>
      </c>
      <c r="S598" s="11">
        <f t="shared" si="18"/>
        <v>43298.208333333328</v>
      </c>
      <c r="T598" s="11">
        <f t="shared" si="19"/>
        <v>43331.208333333328</v>
      </c>
    </row>
    <row r="599" spans="1:20" x14ac:dyDescent="0.3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3036</v>
      </c>
      <c r="H599" t="s">
        <v>21</v>
      </c>
      <c r="I599" t="s">
        <v>22</v>
      </c>
      <c r="J599">
        <v>1509948000</v>
      </c>
      <c r="K599">
        <v>1512280800</v>
      </c>
      <c r="L599" t="b">
        <v>0</v>
      </c>
      <c r="M599" t="b">
        <v>0</v>
      </c>
      <c r="N599" t="s">
        <v>42</v>
      </c>
      <c r="O599" s="4">
        <f>E599/D599</f>
        <v>1.5650721649484536</v>
      </c>
      <c r="P599" s="5">
        <f>IFERROR(E599/G599,"No Backers")</f>
        <v>25.00197628458498</v>
      </c>
      <c r="Q599" s="7" t="str">
        <f>LEFT(N599,FIND("/",N599)-1)</f>
        <v>film &amp; video</v>
      </c>
      <c r="R599" s="7" t="str">
        <f>RIGHT(N599,LEN(N599)-FIND("/",N599))</f>
        <v>documentary</v>
      </c>
      <c r="S599" s="11">
        <f t="shared" si="18"/>
        <v>43045.25</v>
      </c>
      <c r="T599" s="11">
        <f t="shared" si="19"/>
        <v>43072.25</v>
      </c>
    </row>
    <row r="600" spans="1:20" x14ac:dyDescent="0.3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16</v>
      </c>
      <c r="H600" t="s">
        <v>21</v>
      </c>
      <c r="I600" t="s">
        <v>22</v>
      </c>
      <c r="J600">
        <v>1298700000</v>
      </c>
      <c r="K600">
        <v>1300856400</v>
      </c>
      <c r="L600" t="b">
        <v>0</v>
      </c>
      <c r="M600" t="b">
        <v>0</v>
      </c>
      <c r="N600" t="s">
        <v>33</v>
      </c>
      <c r="O600" s="4">
        <f>E600/D600</f>
        <v>1.572857142857143</v>
      </c>
      <c r="P600" s="5">
        <f>IFERROR(E600/G600,"No Backers")</f>
        <v>68.8125</v>
      </c>
      <c r="Q600" s="7" t="str">
        <f>LEFT(N600,FIND("/",N600)-1)</f>
        <v>theater</v>
      </c>
      <c r="R600" s="7" t="str">
        <f>RIGHT(N600,LEN(N600)-FIND("/",N600))</f>
        <v>plays</v>
      </c>
      <c r="S600" s="11">
        <f t="shared" si="18"/>
        <v>40600.25</v>
      </c>
      <c r="T600" s="11">
        <f t="shared" si="19"/>
        <v>40625.208333333336</v>
      </c>
    </row>
    <row r="601" spans="1:20" x14ac:dyDescent="0.3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366</v>
      </c>
      <c r="H601" t="s">
        <v>107</v>
      </c>
      <c r="I601" t="s">
        <v>108</v>
      </c>
      <c r="J601">
        <v>1412744400</v>
      </c>
      <c r="K601">
        <v>1413781200</v>
      </c>
      <c r="L601" t="b">
        <v>0</v>
      </c>
      <c r="M601" t="b">
        <v>1</v>
      </c>
      <c r="N601" t="s">
        <v>65</v>
      </c>
      <c r="O601" s="4">
        <f>E601/D601</f>
        <v>1.5729069767441861</v>
      </c>
      <c r="P601" s="5">
        <f>IFERROR(E601/G601,"No Backers")</f>
        <v>36.959016393442624</v>
      </c>
      <c r="Q601" s="7" t="str">
        <f>LEFT(N601,FIND("/",N601)-1)</f>
        <v>technology</v>
      </c>
      <c r="R601" s="7" t="str">
        <f>RIGHT(N601,LEN(N601)-FIND("/",N601))</f>
        <v>wearables</v>
      </c>
      <c r="S601" s="11">
        <f t="shared" si="18"/>
        <v>41920.208333333336</v>
      </c>
      <c r="T601" s="11">
        <f t="shared" si="19"/>
        <v>41932.208333333336</v>
      </c>
    </row>
    <row r="602" spans="1:20" x14ac:dyDescent="0.3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2043</v>
      </c>
      <c r="H602" t="s">
        <v>21</v>
      </c>
      <c r="I602" t="s">
        <v>22</v>
      </c>
      <c r="J602">
        <v>1541307600</v>
      </c>
      <c r="K602">
        <v>1543816800</v>
      </c>
      <c r="L602" t="b">
        <v>0</v>
      </c>
      <c r="M602" t="b">
        <v>1</v>
      </c>
      <c r="N602" t="s">
        <v>17</v>
      </c>
      <c r="O602" s="4">
        <f>E602/D602</f>
        <v>1.5746762589928058</v>
      </c>
      <c r="P602" s="5">
        <f>IFERROR(E602/G602,"No Backers")</f>
        <v>74.995594713656388</v>
      </c>
      <c r="Q602" s="7" t="str">
        <f>LEFT(N602,FIND("/",N602)-1)</f>
        <v>food</v>
      </c>
      <c r="R602" s="7" t="str">
        <f>RIGHT(N602,LEN(N602)-FIND("/",N602))</f>
        <v>food trucks</v>
      </c>
      <c r="S602" s="11">
        <f t="shared" si="18"/>
        <v>43408.208333333328</v>
      </c>
      <c r="T602" s="11">
        <f t="shared" si="19"/>
        <v>43437.25</v>
      </c>
    </row>
    <row r="603" spans="1:20" x14ac:dyDescent="0.3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165</v>
      </c>
      <c r="H603" t="s">
        <v>36</v>
      </c>
      <c r="I603" t="s">
        <v>37</v>
      </c>
      <c r="J603">
        <v>1297663200</v>
      </c>
      <c r="K603">
        <v>1298613600</v>
      </c>
      <c r="L603" t="b">
        <v>0</v>
      </c>
      <c r="M603" t="b">
        <v>0</v>
      </c>
      <c r="N603" t="s">
        <v>206</v>
      </c>
      <c r="O603" s="4">
        <f>E603/D603</f>
        <v>1.5769117647058823</v>
      </c>
      <c r="P603" s="5">
        <f>IFERROR(E603/G603,"No Backers")</f>
        <v>64.987878787878785</v>
      </c>
      <c r="Q603" s="7" t="str">
        <f>LEFT(N603,FIND("/",N603)-1)</f>
        <v>publishing</v>
      </c>
      <c r="R603" s="7" t="str">
        <f>RIGHT(N603,LEN(N603)-FIND("/",N603))</f>
        <v>translations</v>
      </c>
      <c r="S603" s="11">
        <f t="shared" si="18"/>
        <v>40588.25</v>
      </c>
      <c r="T603" s="11">
        <f t="shared" si="19"/>
        <v>40599.25</v>
      </c>
    </row>
    <row r="604" spans="1:20" x14ac:dyDescent="0.3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261</v>
      </c>
      <c r="H604" t="s">
        <v>21</v>
      </c>
      <c r="I604" t="s">
        <v>22</v>
      </c>
      <c r="J604">
        <v>1348808400</v>
      </c>
      <c r="K604">
        <v>1349845200</v>
      </c>
      <c r="L604" t="b">
        <v>0</v>
      </c>
      <c r="M604" t="b">
        <v>0</v>
      </c>
      <c r="N604" t="s">
        <v>23</v>
      </c>
      <c r="O604" s="4">
        <f>E604/D604</f>
        <v>1.5769841269841269</v>
      </c>
      <c r="P604" s="5">
        <f>IFERROR(E604/G604,"No Backers")</f>
        <v>38.065134099616856</v>
      </c>
      <c r="Q604" s="7" t="str">
        <f>LEFT(N604,FIND("/",N604)-1)</f>
        <v>music</v>
      </c>
      <c r="R604" s="7" t="str">
        <f>RIGHT(N604,LEN(N604)-FIND("/",N604))</f>
        <v>rock</v>
      </c>
      <c r="S604" s="11">
        <f t="shared" si="18"/>
        <v>41180.208333333336</v>
      </c>
      <c r="T604" s="11">
        <f t="shared" si="19"/>
        <v>41192.208333333336</v>
      </c>
    </row>
    <row r="605" spans="1:20" x14ac:dyDescent="0.3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62</v>
      </c>
      <c r="H605" t="s">
        <v>21</v>
      </c>
      <c r="I605" t="s">
        <v>22</v>
      </c>
      <c r="J605">
        <v>1307854800</v>
      </c>
      <c r="K605">
        <v>1309237200</v>
      </c>
      <c r="L605" t="b">
        <v>0</v>
      </c>
      <c r="M605" t="b">
        <v>0</v>
      </c>
      <c r="N605" t="s">
        <v>71</v>
      </c>
      <c r="O605" s="4">
        <f>E605/D605</f>
        <v>1.5789473684210527</v>
      </c>
      <c r="P605" s="5">
        <f>IFERROR(E605/G605,"No Backers")</f>
        <v>96.774193548387103</v>
      </c>
      <c r="Q605" s="7" t="str">
        <f>LEFT(N605,FIND("/",N605)-1)</f>
        <v>film &amp; video</v>
      </c>
      <c r="R605" s="7" t="str">
        <f>RIGHT(N605,LEN(N605)-FIND("/",N605))</f>
        <v>animation</v>
      </c>
      <c r="S605" s="11">
        <f t="shared" si="18"/>
        <v>40706.208333333336</v>
      </c>
      <c r="T605" s="11">
        <f t="shared" si="19"/>
        <v>40722.208333333336</v>
      </c>
    </row>
    <row r="606" spans="1:20" ht="31.2" x14ac:dyDescent="0.3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168</v>
      </c>
      <c r="H606" t="s">
        <v>21</v>
      </c>
      <c r="I606" t="s">
        <v>22</v>
      </c>
      <c r="J606">
        <v>1544248800</v>
      </c>
      <c r="K606">
        <v>1547359200</v>
      </c>
      <c r="L606" t="b">
        <v>0</v>
      </c>
      <c r="M606" t="b">
        <v>0</v>
      </c>
      <c r="N606" t="s">
        <v>53</v>
      </c>
      <c r="O606" s="4">
        <f>E606/D606</f>
        <v>1.5861643835616439</v>
      </c>
      <c r="P606" s="5">
        <f>IFERROR(E606/G606,"No Backers")</f>
        <v>68.922619047619051</v>
      </c>
      <c r="Q606" s="7" t="str">
        <f>LEFT(N606,FIND("/",N606)-1)</f>
        <v>film &amp; video</v>
      </c>
      <c r="R606" s="7" t="str">
        <f>RIGHT(N606,LEN(N606)-FIND("/",N606))</f>
        <v>drama</v>
      </c>
      <c r="S606" s="11">
        <f t="shared" si="18"/>
        <v>43442.25</v>
      </c>
      <c r="T606" s="11">
        <f t="shared" si="19"/>
        <v>43478.25</v>
      </c>
    </row>
    <row r="607" spans="1:20" x14ac:dyDescent="0.3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2218</v>
      </c>
      <c r="H607" t="s">
        <v>40</v>
      </c>
      <c r="I607" t="s">
        <v>41</v>
      </c>
      <c r="J607">
        <v>1374642000</v>
      </c>
      <c r="K607">
        <v>1377752400</v>
      </c>
      <c r="L607" t="b">
        <v>0</v>
      </c>
      <c r="M607" t="b">
        <v>0</v>
      </c>
      <c r="N607" t="s">
        <v>60</v>
      </c>
      <c r="O607" s="4">
        <f>E607/D607</f>
        <v>1.5924394463667819</v>
      </c>
      <c r="P607" s="5">
        <f>IFERROR(E607/G607,"No Backers")</f>
        <v>82.996393146979258</v>
      </c>
      <c r="Q607" s="7" t="str">
        <f>LEFT(N607,FIND("/",N607)-1)</f>
        <v>music</v>
      </c>
      <c r="R607" s="7" t="str">
        <f>RIGHT(N607,LEN(N607)-FIND("/",N607))</f>
        <v>indie rock</v>
      </c>
      <c r="S607" s="11">
        <f t="shared" si="18"/>
        <v>41479.208333333336</v>
      </c>
      <c r="T607" s="11">
        <f t="shared" si="19"/>
        <v>41515.208333333336</v>
      </c>
    </row>
    <row r="608" spans="1:20" x14ac:dyDescent="0.3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5966</v>
      </c>
      <c r="H608" t="s">
        <v>21</v>
      </c>
      <c r="I608" t="s">
        <v>22</v>
      </c>
      <c r="J608">
        <v>1555304400</v>
      </c>
      <c r="K608">
        <v>1555822800</v>
      </c>
      <c r="L608" t="b">
        <v>0</v>
      </c>
      <c r="M608" t="b">
        <v>0</v>
      </c>
      <c r="N608" t="s">
        <v>33</v>
      </c>
      <c r="O608" s="4">
        <f>E608/D608</f>
        <v>1.593633125556545</v>
      </c>
      <c r="P608" s="5">
        <f>IFERROR(E608/G608,"No Backers")</f>
        <v>29.997485752598056</v>
      </c>
      <c r="Q608" s="7" t="str">
        <f>LEFT(N608,FIND("/",N608)-1)</f>
        <v>theater</v>
      </c>
      <c r="R608" s="7" t="str">
        <f>RIGHT(N608,LEN(N608)-FIND("/",N608))</f>
        <v>plays</v>
      </c>
      <c r="S608" s="11">
        <f t="shared" si="18"/>
        <v>43570.208333333328</v>
      </c>
      <c r="T608" s="11">
        <f t="shared" si="19"/>
        <v>43576.208333333328</v>
      </c>
    </row>
    <row r="609" spans="1:20" ht="31.2" x14ac:dyDescent="0.3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329</v>
      </c>
      <c r="H609" t="s">
        <v>21</v>
      </c>
      <c r="I609" t="s">
        <v>22</v>
      </c>
      <c r="J609">
        <v>1398402000</v>
      </c>
      <c r="K609">
        <v>1398574800</v>
      </c>
      <c r="L609" t="b">
        <v>0</v>
      </c>
      <c r="M609" t="b">
        <v>0</v>
      </c>
      <c r="N609" t="s">
        <v>71</v>
      </c>
      <c r="O609" s="4">
        <f>E609/D609</f>
        <v>1.593763440860215</v>
      </c>
      <c r="P609" s="5">
        <f>IFERROR(E609/G609,"No Backers")</f>
        <v>45.051671732522799</v>
      </c>
      <c r="Q609" s="7" t="str">
        <f>LEFT(N609,FIND("/",N609)-1)</f>
        <v>film &amp; video</v>
      </c>
      <c r="R609" s="7" t="str">
        <f>RIGHT(N609,LEN(N609)-FIND("/",N609))</f>
        <v>animation</v>
      </c>
      <c r="S609" s="11">
        <f t="shared" si="18"/>
        <v>41754.208333333336</v>
      </c>
      <c r="T609" s="11">
        <f t="shared" si="19"/>
        <v>41756.208333333336</v>
      </c>
    </row>
    <row r="610" spans="1:20" x14ac:dyDescent="0.3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1249</v>
      </c>
      <c r="H610" t="s">
        <v>21</v>
      </c>
      <c r="I610" t="s">
        <v>22</v>
      </c>
      <c r="J610">
        <v>1294812000</v>
      </c>
      <c r="K610">
        <v>1294898400</v>
      </c>
      <c r="L610" t="b">
        <v>0</v>
      </c>
      <c r="M610" t="b">
        <v>0</v>
      </c>
      <c r="N610" t="s">
        <v>71</v>
      </c>
      <c r="O610" s="4">
        <f>E610/D610</f>
        <v>1.5939125295508274</v>
      </c>
      <c r="P610" s="5">
        <f>IFERROR(E610/G610,"No Backers")</f>
        <v>107.96236989591674</v>
      </c>
      <c r="Q610" s="7" t="str">
        <f>LEFT(N610,FIND("/",N610)-1)</f>
        <v>film &amp; video</v>
      </c>
      <c r="R610" s="7" t="str">
        <f>RIGHT(N610,LEN(N610)-FIND("/",N610))</f>
        <v>animation</v>
      </c>
      <c r="S610" s="11">
        <f t="shared" si="18"/>
        <v>40555.25</v>
      </c>
      <c r="T610" s="11">
        <f t="shared" si="19"/>
        <v>40556.25</v>
      </c>
    </row>
    <row r="611" spans="1:20" x14ac:dyDescent="0.3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114</v>
      </c>
      <c r="H611" t="s">
        <v>21</v>
      </c>
      <c r="I611" t="s">
        <v>22</v>
      </c>
      <c r="J611">
        <v>1411534800</v>
      </c>
      <c r="K611">
        <v>1414558800</v>
      </c>
      <c r="L611" t="b">
        <v>0</v>
      </c>
      <c r="M611" t="b">
        <v>0</v>
      </c>
      <c r="N611" t="s">
        <v>17</v>
      </c>
      <c r="O611" s="4">
        <f>E611/D611</f>
        <v>1.5958666666666668</v>
      </c>
      <c r="P611" s="5">
        <f>IFERROR(E611/G611,"No Backers")</f>
        <v>104.99122807017544</v>
      </c>
      <c r="Q611" s="7" t="str">
        <f>LEFT(N611,FIND("/",N611)-1)</f>
        <v>food</v>
      </c>
      <c r="R611" s="7" t="str">
        <f>RIGHT(N611,LEN(N611)-FIND("/",N611))</f>
        <v>food trucks</v>
      </c>
      <c r="S611" s="11">
        <f t="shared" si="18"/>
        <v>41906.208333333336</v>
      </c>
      <c r="T611" s="11">
        <f t="shared" si="19"/>
        <v>41941.208333333336</v>
      </c>
    </row>
    <row r="612" spans="1:20" x14ac:dyDescent="0.3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180</v>
      </c>
      <c r="H612" t="s">
        <v>21</v>
      </c>
      <c r="I612" t="s">
        <v>22</v>
      </c>
      <c r="J612">
        <v>1537333200</v>
      </c>
      <c r="K612">
        <v>1537678800</v>
      </c>
      <c r="L612" t="b">
        <v>0</v>
      </c>
      <c r="M612" t="b">
        <v>0</v>
      </c>
      <c r="N612" t="s">
        <v>33</v>
      </c>
      <c r="O612" s="4">
        <f>E612/D612</f>
        <v>1.5990566037735849</v>
      </c>
      <c r="P612" s="5">
        <f>IFERROR(E612/G612,"No Backers")</f>
        <v>47.083333333333336</v>
      </c>
      <c r="Q612" s="7" t="str">
        <f>LEFT(N612,FIND("/",N612)-1)</f>
        <v>theater</v>
      </c>
      <c r="R612" s="7" t="str">
        <f>RIGHT(N612,LEN(N612)-FIND("/",N612))</f>
        <v>plays</v>
      </c>
      <c r="S612" s="11">
        <f t="shared" si="18"/>
        <v>43362.208333333328</v>
      </c>
      <c r="T612" s="11">
        <f t="shared" si="19"/>
        <v>43366.208333333328</v>
      </c>
    </row>
    <row r="613" spans="1:20" x14ac:dyDescent="0.3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2693</v>
      </c>
      <c r="H613" t="s">
        <v>40</v>
      </c>
      <c r="I613" t="s">
        <v>41</v>
      </c>
      <c r="J613">
        <v>1437022800</v>
      </c>
      <c r="K613">
        <v>1437454800</v>
      </c>
      <c r="L613" t="b">
        <v>0</v>
      </c>
      <c r="M613" t="b">
        <v>0</v>
      </c>
      <c r="N613" t="s">
        <v>33</v>
      </c>
      <c r="O613" s="4">
        <f>E613/D613</f>
        <v>1.5992152704135738</v>
      </c>
      <c r="P613" s="5">
        <f>IFERROR(E613/G613,"No Backers")</f>
        <v>55.999257333828446</v>
      </c>
      <c r="Q613" s="7" t="str">
        <f>LEFT(N613,FIND("/",N613)-1)</f>
        <v>theater</v>
      </c>
      <c r="R613" s="7" t="str">
        <f>RIGHT(N613,LEN(N613)-FIND("/",N613))</f>
        <v>plays</v>
      </c>
      <c r="S613" s="11">
        <f t="shared" si="18"/>
        <v>42201.208333333328</v>
      </c>
      <c r="T613" s="11">
        <f t="shared" si="19"/>
        <v>42206.208333333328</v>
      </c>
    </row>
    <row r="614" spans="1:20" x14ac:dyDescent="0.3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139</v>
      </c>
      <c r="H614" t="s">
        <v>21</v>
      </c>
      <c r="I614" t="s">
        <v>22</v>
      </c>
      <c r="J614">
        <v>1324965600</v>
      </c>
      <c r="K614">
        <v>1325052000</v>
      </c>
      <c r="L614" t="b">
        <v>0</v>
      </c>
      <c r="M614" t="b">
        <v>0</v>
      </c>
      <c r="N614" t="s">
        <v>23</v>
      </c>
      <c r="O614" s="4">
        <f>E614/D614</f>
        <v>1.601923076923077</v>
      </c>
      <c r="P614" s="5">
        <f>IFERROR(E614/G614,"No Backers")</f>
        <v>59.928057553956833</v>
      </c>
      <c r="Q614" s="7" t="str">
        <f>LEFT(N614,FIND("/",N614)-1)</f>
        <v>music</v>
      </c>
      <c r="R614" s="7" t="str">
        <f>RIGHT(N614,LEN(N614)-FIND("/",N614))</f>
        <v>rock</v>
      </c>
      <c r="S614" s="11">
        <f t="shared" si="18"/>
        <v>40904.25</v>
      </c>
      <c r="T614" s="11">
        <f t="shared" si="19"/>
        <v>40905.25</v>
      </c>
    </row>
    <row r="615" spans="1:20" ht="31.2" x14ac:dyDescent="0.3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84</v>
      </c>
      <c r="H615" t="s">
        <v>21</v>
      </c>
      <c r="I615" t="s">
        <v>22</v>
      </c>
      <c r="J615">
        <v>1371963600</v>
      </c>
      <c r="K615">
        <v>1372395600</v>
      </c>
      <c r="L615" t="b">
        <v>0</v>
      </c>
      <c r="M615" t="b">
        <v>0</v>
      </c>
      <c r="N615" t="s">
        <v>33</v>
      </c>
      <c r="O615" s="4">
        <f>E615/D615</f>
        <v>1.6032</v>
      </c>
      <c r="P615" s="5">
        <f>IFERROR(E615/G615,"No Backers")</f>
        <v>47.714285714285715</v>
      </c>
      <c r="Q615" s="7" t="str">
        <f>LEFT(N615,FIND("/",N615)-1)</f>
        <v>theater</v>
      </c>
      <c r="R615" s="7" t="str">
        <f>RIGHT(N615,LEN(N615)-FIND("/",N615))</f>
        <v>plays</v>
      </c>
      <c r="S615" s="11">
        <f t="shared" si="18"/>
        <v>41448.208333333336</v>
      </c>
      <c r="T615" s="11">
        <f t="shared" si="19"/>
        <v>41453.208333333336</v>
      </c>
    </row>
    <row r="616" spans="1:20" x14ac:dyDescent="0.3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129</v>
      </c>
      <c r="H616" t="s">
        <v>21</v>
      </c>
      <c r="I616" t="s">
        <v>22</v>
      </c>
      <c r="J616">
        <v>1558674000</v>
      </c>
      <c r="K616">
        <v>1559106000</v>
      </c>
      <c r="L616" t="b">
        <v>0</v>
      </c>
      <c r="M616" t="b">
        <v>0</v>
      </c>
      <c r="N616" t="s">
        <v>71</v>
      </c>
      <c r="O616" s="4">
        <f>E616/D616</f>
        <v>1.606111111111111</v>
      </c>
      <c r="P616" s="5">
        <f>IFERROR(E616/G616,"No Backers")</f>
        <v>112.05426356589147</v>
      </c>
      <c r="Q616" s="7" t="str">
        <f>LEFT(N616,FIND("/",N616)-1)</f>
        <v>film &amp; video</v>
      </c>
      <c r="R616" s="7" t="str">
        <f>RIGHT(N616,LEN(N616)-FIND("/",N616))</f>
        <v>animation</v>
      </c>
      <c r="S616" s="11">
        <f t="shared" si="18"/>
        <v>43609.208333333328</v>
      </c>
      <c r="T616" s="11">
        <f t="shared" si="19"/>
        <v>43614.208333333328</v>
      </c>
    </row>
    <row r="617" spans="1:20" ht="31.2" x14ac:dyDescent="0.3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203</v>
      </c>
      <c r="H617" t="s">
        <v>21</v>
      </c>
      <c r="I617" t="s">
        <v>22</v>
      </c>
      <c r="J617">
        <v>1429333200</v>
      </c>
      <c r="K617">
        <v>1430974800</v>
      </c>
      <c r="L617" t="b">
        <v>0</v>
      </c>
      <c r="M617" t="b">
        <v>0</v>
      </c>
      <c r="N617" t="s">
        <v>28</v>
      </c>
      <c r="O617" s="4">
        <f>E617/D617</f>
        <v>1.6135593220338984</v>
      </c>
      <c r="P617" s="5">
        <f>IFERROR(E617/G617,"No Backers")</f>
        <v>46.896551724137929</v>
      </c>
      <c r="Q617" s="7" t="str">
        <f>LEFT(N617,FIND("/",N617)-1)</f>
        <v>technology</v>
      </c>
      <c r="R617" s="7" t="str">
        <f>RIGHT(N617,LEN(N617)-FIND("/",N617))</f>
        <v>web</v>
      </c>
      <c r="S617" s="11">
        <f t="shared" si="18"/>
        <v>42112.208333333328</v>
      </c>
      <c r="T617" s="11">
        <f t="shared" si="19"/>
        <v>42131.208333333328</v>
      </c>
    </row>
    <row r="618" spans="1:20" x14ac:dyDescent="0.3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3131</v>
      </c>
      <c r="H618" t="s">
        <v>21</v>
      </c>
      <c r="I618" t="s">
        <v>22</v>
      </c>
      <c r="J618">
        <v>1498798800</v>
      </c>
      <c r="K618">
        <v>1499662800</v>
      </c>
      <c r="L618" t="b">
        <v>0</v>
      </c>
      <c r="M618" t="b">
        <v>0</v>
      </c>
      <c r="N618" t="s">
        <v>269</v>
      </c>
      <c r="O618" s="4">
        <f>E618/D618</f>
        <v>1.6190634146341463</v>
      </c>
      <c r="P618" s="5">
        <f>IFERROR(E618/G618,"No Backers")</f>
        <v>53.003513254551258</v>
      </c>
      <c r="Q618" s="7" t="str">
        <f>LEFT(N618,FIND("/",N618)-1)</f>
        <v>film &amp; video</v>
      </c>
      <c r="R618" s="7" t="str">
        <f>RIGHT(N618,LEN(N618)-FIND("/",N618))</f>
        <v>television</v>
      </c>
      <c r="S618" s="11">
        <f t="shared" si="18"/>
        <v>42916.208333333328</v>
      </c>
      <c r="T618" s="11">
        <f t="shared" si="19"/>
        <v>42926.208333333328</v>
      </c>
    </row>
    <row r="619" spans="1:20" x14ac:dyDescent="0.3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103</v>
      </c>
      <c r="H619" t="s">
        <v>21</v>
      </c>
      <c r="I619" t="s">
        <v>22</v>
      </c>
      <c r="J619">
        <v>1471842000</v>
      </c>
      <c r="K619">
        <v>1472878800</v>
      </c>
      <c r="L619" t="b">
        <v>0</v>
      </c>
      <c r="M619" t="b">
        <v>0</v>
      </c>
      <c r="N619" t="s">
        <v>133</v>
      </c>
      <c r="O619" s="4">
        <f>E619/D619</f>
        <v>1.6194202898550725</v>
      </c>
      <c r="P619" s="5">
        <f>IFERROR(E619/G619,"No Backers")</f>
        <v>108.48543689320388</v>
      </c>
      <c r="Q619" s="7" t="str">
        <f>LEFT(N619,FIND("/",N619)-1)</f>
        <v>publishing</v>
      </c>
      <c r="R619" s="7" t="str">
        <f>RIGHT(N619,LEN(N619)-FIND("/",N619))</f>
        <v>radio &amp; podcasts</v>
      </c>
      <c r="S619" s="11">
        <f t="shared" si="18"/>
        <v>42604.208333333328</v>
      </c>
      <c r="T619" s="11">
        <f t="shared" si="19"/>
        <v>42616.208333333328</v>
      </c>
    </row>
    <row r="620" spans="1:20" x14ac:dyDescent="0.3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2409</v>
      </c>
      <c r="H620" t="s">
        <v>107</v>
      </c>
      <c r="I620" t="s">
        <v>108</v>
      </c>
      <c r="J620">
        <v>1276578000</v>
      </c>
      <c r="K620">
        <v>1279083600</v>
      </c>
      <c r="L620" t="b">
        <v>0</v>
      </c>
      <c r="M620" t="b">
        <v>0</v>
      </c>
      <c r="N620" t="s">
        <v>23</v>
      </c>
      <c r="O620" s="4">
        <f>E620/D620</f>
        <v>1.6209032258064515</v>
      </c>
      <c r="P620" s="5">
        <f>IFERROR(E620/G620,"No Backers")</f>
        <v>73.004566210045667</v>
      </c>
      <c r="Q620" s="7" t="str">
        <f>LEFT(N620,FIND("/",N620)-1)</f>
        <v>music</v>
      </c>
      <c r="R620" s="7" t="str">
        <f>RIGHT(N620,LEN(N620)-FIND("/",N620))</f>
        <v>rock</v>
      </c>
      <c r="S620" s="11">
        <f t="shared" si="18"/>
        <v>40344.208333333336</v>
      </c>
      <c r="T620" s="11">
        <f t="shared" si="19"/>
        <v>40373.208333333336</v>
      </c>
    </row>
    <row r="621" spans="1:20" x14ac:dyDescent="0.3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164</v>
      </c>
      <c r="H621" t="s">
        <v>21</v>
      </c>
      <c r="I621" t="s">
        <v>22</v>
      </c>
      <c r="J621">
        <v>1556341200</v>
      </c>
      <c r="K621">
        <v>1557723600</v>
      </c>
      <c r="L621" t="b">
        <v>0</v>
      </c>
      <c r="M621" t="b">
        <v>0</v>
      </c>
      <c r="N621" t="s">
        <v>65</v>
      </c>
      <c r="O621" s="4">
        <f>E621/D621</f>
        <v>1.6231249999999999</v>
      </c>
      <c r="P621" s="5">
        <f>IFERROR(E621/G621,"No Backers")</f>
        <v>79.176829268292678</v>
      </c>
      <c r="Q621" s="7" t="str">
        <f>LEFT(N621,FIND("/",N621)-1)</f>
        <v>technology</v>
      </c>
      <c r="R621" s="7" t="str">
        <f>RIGHT(N621,LEN(N621)-FIND("/",N621))</f>
        <v>wearables</v>
      </c>
      <c r="S621" s="11">
        <f t="shared" si="18"/>
        <v>43582.208333333328</v>
      </c>
      <c r="T621" s="11">
        <f t="shared" si="19"/>
        <v>43598.208333333328</v>
      </c>
    </row>
    <row r="622" spans="1:20" ht="31.2" x14ac:dyDescent="0.3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4065</v>
      </c>
      <c r="H622" t="s">
        <v>40</v>
      </c>
      <c r="I622" t="s">
        <v>41</v>
      </c>
      <c r="J622">
        <v>1264399200</v>
      </c>
      <c r="K622">
        <v>1264831200</v>
      </c>
      <c r="L622" t="b">
        <v>0</v>
      </c>
      <c r="M622" t="b">
        <v>1</v>
      </c>
      <c r="N622" t="s">
        <v>65</v>
      </c>
      <c r="O622" s="4">
        <f>E622/D622</f>
        <v>1.6238567493112948</v>
      </c>
      <c r="P622" s="5">
        <f>IFERROR(E622/G622,"No Backers")</f>
        <v>29.001722017220171</v>
      </c>
      <c r="Q622" s="7" t="str">
        <f>LEFT(N622,FIND("/",N622)-1)</f>
        <v>technology</v>
      </c>
      <c r="R622" s="7" t="str">
        <f>RIGHT(N622,LEN(N622)-FIND("/",N622))</f>
        <v>wearables</v>
      </c>
      <c r="S622" s="11">
        <f t="shared" si="18"/>
        <v>40203.25</v>
      </c>
      <c r="T622" s="11">
        <f t="shared" si="19"/>
        <v>40208.25</v>
      </c>
    </row>
    <row r="623" spans="1:20" ht="31.2" x14ac:dyDescent="0.3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300</v>
      </c>
      <c r="H623" t="s">
        <v>21</v>
      </c>
      <c r="I623" t="s">
        <v>22</v>
      </c>
      <c r="J623">
        <v>1539061200</v>
      </c>
      <c r="K623">
        <v>1539579600</v>
      </c>
      <c r="L623" t="b">
        <v>0</v>
      </c>
      <c r="M623" t="b">
        <v>0</v>
      </c>
      <c r="N623" t="s">
        <v>17</v>
      </c>
      <c r="O623" s="4">
        <f>E623/D623</f>
        <v>1.6243749999999999</v>
      </c>
      <c r="P623" s="5">
        <f>IFERROR(E623/G623,"No Backers")</f>
        <v>25.99</v>
      </c>
      <c r="Q623" s="7" t="str">
        <f>LEFT(N623,FIND("/",N623)-1)</f>
        <v>food</v>
      </c>
      <c r="R623" s="7" t="str">
        <f>RIGHT(N623,LEN(N623)-FIND("/",N623))</f>
        <v>food trucks</v>
      </c>
      <c r="S623" s="11">
        <f t="shared" si="18"/>
        <v>43382.208333333328</v>
      </c>
      <c r="T623" s="11">
        <f t="shared" si="19"/>
        <v>43388.208333333328</v>
      </c>
    </row>
    <row r="624" spans="1:20" ht="31.2" x14ac:dyDescent="0.3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191</v>
      </c>
      <c r="H624" t="s">
        <v>21</v>
      </c>
      <c r="I624" t="s">
        <v>22</v>
      </c>
      <c r="J624">
        <v>1494651600</v>
      </c>
      <c r="K624">
        <v>1497762000</v>
      </c>
      <c r="L624" t="b">
        <v>1</v>
      </c>
      <c r="M624" t="b">
        <v>1</v>
      </c>
      <c r="N624" t="s">
        <v>42</v>
      </c>
      <c r="O624" s="4">
        <f>E624/D624</f>
        <v>1.6298181818181818</v>
      </c>
      <c r="P624" s="5">
        <f>IFERROR(E624/G624,"No Backers")</f>
        <v>46.931937172774866</v>
      </c>
      <c r="Q624" s="7" t="str">
        <f>LEFT(N624,FIND("/",N624)-1)</f>
        <v>film &amp; video</v>
      </c>
      <c r="R624" s="7" t="str">
        <f>RIGHT(N624,LEN(N624)-FIND("/",N624))</f>
        <v>documentary</v>
      </c>
      <c r="S624" s="11">
        <f t="shared" si="18"/>
        <v>42868.208333333328</v>
      </c>
      <c r="T624" s="11">
        <f t="shared" si="19"/>
        <v>42904.208333333328</v>
      </c>
    </row>
    <row r="625" spans="1:20" ht="31.2" x14ac:dyDescent="0.3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1561</v>
      </c>
      <c r="H625" t="s">
        <v>21</v>
      </c>
      <c r="I625" t="s">
        <v>22</v>
      </c>
      <c r="J625">
        <v>1368853200</v>
      </c>
      <c r="K625">
        <v>1369371600</v>
      </c>
      <c r="L625" t="b">
        <v>0</v>
      </c>
      <c r="M625" t="b">
        <v>0</v>
      </c>
      <c r="N625" t="s">
        <v>33</v>
      </c>
      <c r="O625" s="4">
        <f>E625/D625</f>
        <v>1.6301447776628748</v>
      </c>
      <c r="P625" s="5">
        <f>IFERROR(E625/G625,"No Backers")</f>
        <v>100.98334401024984</v>
      </c>
      <c r="Q625" s="7" t="str">
        <f>LEFT(N625,FIND("/",N625)-1)</f>
        <v>theater</v>
      </c>
      <c r="R625" s="7" t="str">
        <f>RIGHT(N625,LEN(N625)-FIND("/",N625))</f>
        <v>plays</v>
      </c>
      <c r="S625" s="11">
        <f t="shared" si="18"/>
        <v>41412.208333333336</v>
      </c>
      <c r="T625" s="11">
        <f t="shared" si="19"/>
        <v>41418.208333333336</v>
      </c>
    </row>
    <row r="626" spans="1:20" ht="31.2" x14ac:dyDescent="0.3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88</v>
      </c>
      <c r="H626" t="s">
        <v>21</v>
      </c>
      <c r="I626" t="s">
        <v>22</v>
      </c>
      <c r="J626">
        <v>1537160400</v>
      </c>
      <c r="K626">
        <v>1537419600</v>
      </c>
      <c r="L626" t="b">
        <v>0</v>
      </c>
      <c r="M626" t="b">
        <v>1</v>
      </c>
      <c r="N626" t="s">
        <v>33</v>
      </c>
      <c r="O626" s="4">
        <f>E626/D626</f>
        <v>1.6357142857142857</v>
      </c>
      <c r="P626" s="5">
        <f>IFERROR(E626/G626,"No Backers")</f>
        <v>78.068181818181813</v>
      </c>
      <c r="Q626" s="7" t="str">
        <f>LEFT(N626,FIND("/",N626)-1)</f>
        <v>theater</v>
      </c>
      <c r="R626" s="7" t="str">
        <f>RIGHT(N626,LEN(N626)-FIND("/",N626))</f>
        <v>plays</v>
      </c>
      <c r="S626" s="11">
        <f t="shared" si="18"/>
        <v>43360.208333333328</v>
      </c>
      <c r="T626" s="11">
        <f t="shared" si="19"/>
        <v>43363.208333333328</v>
      </c>
    </row>
    <row r="627" spans="1:20" x14ac:dyDescent="0.3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236</v>
      </c>
      <c r="H627" t="s">
        <v>21</v>
      </c>
      <c r="I627" t="s">
        <v>22</v>
      </c>
      <c r="J627">
        <v>1379566800</v>
      </c>
      <c r="K627">
        <v>1379826000</v>
      </c>
      <c r="L627" t="b">
        <v>0</v>
      </c>
      <c r="M627" t="b">
        <v>0</v>
      </c>
      <c r="N627" t="s">
        <v>33</v>
      </c>
      <c r="O627" s="4">
        <f>E627/D627</f>
        <v>1.6398734177215191</v>
      </c>
      <c r="P627" s="5">
        <f>IFERROR(E627/G627,"No Backers")</f>
        <v>54.894067796610166</v>
      </c>
      <c r="Q627" s="7" t="str">
        <f>LEFT(N627,FIND("/",N627)-1)</f>
        <v>theater</v>
      </c>
      <c r="R627" s="7" t="str">
        <f>RIGHT(N627,LEN(N627)-FIND("/",N627))</f>
        <v>plays</v>
      </c>
      <c r="S627" s="11">
        <f t="shared" si="18"/>
        <v>41536.208333333336</v>
      </c>
      <c r="T627" s="11">
        <f t="shared" si="19"/>
        <v>41539.208333333336</v>
      </c>
    </row>
    <row r="628" spans="1:20" x14ac:dyDescent="0.3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307</v>
      </c>
      <c r="H628" t="s">
        <v>21</v>
      </c>
      <c r="I628" t="s">
        <v>22</v>
      </c>
      <c r="J628">
        <v>1434862800</v>
      </c>
      <c r="K628">
        <v>1435899600</v>
      </c>
      <c r="L628" t="b">
        <v>0</v>
      </c>
      <c r="M628" t="b">
        <v>1</v>
      </c>
      <c r="N628" t="s">
        <v>33</v>
      </c>
      <c r="O628" s="4">
        <f>E628/D628</f>
        <v>1.6405633802816901</v>
      </c>
      <c r="P628" s="5">
        <f>IFERROR(E628/G628,"No Backers")</f>
        <v>37.941368078175898</v>
      </c>
      <c r="Q628" s="7" t="str">
        <f>LEFT(N628,FIND("/",N628)-1)</f>
        <v>theater</v>
      </c>
      <c r="R628" s="7" t="str">
        <f>RIGHT(N628,LEN(N628)-FIND("/",N628))</f>
        <v>plays</v>
      </c>
      <c r="S628" s="11">
        <f t="shared" si="18"/>
        <v>42176.208333333328</v>
      </c>
      <c r="T628" s="11">
        <f t="shared" si="19"/>
        <v>42188.208333333328</v>
      </c>
    </row>
    <row r="629" spans="1:20" ht="31.2" x14ac:dyDescent="0.3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132</v>
      </c>
      <c r="H629" t="s">
        <v>21</v>
      </c>
      <c r="I629" t="s">
        <v>22</v>
      </c>
      <c r="J629">
        <v>1437714000</v>
      </c>
      <c r="K629">
        <v>1438318800</v>
      </c>
      <c r="L629" t="b">
        <v>0</v>
      </c>
      <c r="M629" t="b">
        <v>0</v>
      </c>
      <c r="N629" t="s">
        <v>33</v>
      </c>
      <c r="O629" s="4">
        <f>E629/D629</f>
        <v>1.6413114754098361</v>
      </c>
      <c r="P629" s="5">
        <f>IFERROR(E629/G629,"No Backers")</f>
        <v>75.848484848484844</v>
      </c>
      <c r="Q629" s="7" t="str">
        <f>LEFT(N629,FIND("/",N629)-1)</f>
        <v>theater</v>
      </c>
      <c r="R629" s="7" t="str">
        <f>RIGHT(N629,LEN(N629)-FIND("/",N629))</f>
        <v>plays</v>
      </c>
      <c r="S629" s="11">
        <f t="shared" si="18"/>
        <v>42209.208333333328</v>
      </c>
      <c r="T629" s="11">
        <f t="shared" si="19"/>
        <v>42216.208333333328</v>
      </c>
    </row>
    <row r="630" spans="1:20" x14ac:dyDescent="0.3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t="s">
        <v>21</v>
      </c>
      <c r="I630" t="s">
        <v>22</v>
      </c>
      <c r="J630">
        <v>1547964000</v>
      </c>
      <c r="K630">
        <v>1552971600</v>
      </c>
      <c r="L630" t="b">
        <v>0</v>
      </c>
      <c r="M630" t="b">
        <v>0</v>
      </c>
      <c r="N630" t="s">
        <v>28</v>
      </c>
      <c r="O630" s="4">
        <f>E630/D630</f>
        <v>1.65</v>
      </c>
      <c r="P630" s="5">
        <f>IFERROR(E630/G630,"No Backers")</f>
        <v>81.132596685082873</v>
      </c>
      <c r="Q630" s="7" t="str">
        <f>LEFT(N630,FIND("/",N630)-1)</f>
        <v>technology</v>
      </c>
      <c r="R630" s="7" t="str">
        <f>RIGHT(N630,LEN(N630)-FIND("/",N630))</f>
        <v>web</v>
      </c>
      <c r="S630" s="11">
        <f t="shared" si="18"/>
        <v>43485.25</v>
      </c>
      <c r="T630" s="11">
        <f t="shared" si="19"/>
        <v>43543.208333333328</v>
      </c>
    </row>
    <row r="631" spans="1:20" ht="31.2" x14ac:dyDescent="0.3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5168</v>
      </c>
      <c r="H631" t="s">
        <v>21</v>
      </c>
      <c r="I631" t="s">
        <v>22</v>
      </c>
      <c r="J631">
        <v>1290664800</v>
      </c>
      <c r="K631">
        <v>1291788000</v>
      </c>
      <c r="L631" t="b">
        <v>0</v>
      </c>
      <c r="M631" t="b">
        <v>0</v>
      </c>
      <c r="N631" t="s">
        <v>33</v>
      </c>
      <c r="O631" s="4">
        <f>E631/D631</f>
        <v>1.6656234096692113</v>
      </c>
      <c r="P631" s="5">
        <f>IFERROR(E631/G631,"No Backers")</f>
        <v>37.998645510835914</v>
      </c>
      <c r="Q631" s="7" t="str">
        <f>LEFT(N631,FIND("/",N631)-1)</f>
        <v>theater</v>
      </c>
      <c r="R631" s="7" t="str">
        <f>RIGHT(N631,LEN(N631)-FIND("/",N631))</f>
        <v>plays</v>
      </c>
      <c r="S631" s="11">
        <f t="shared" si="18"/>
        <v>40507.25</v>
      </c>
      <c r="T631" s="11">
        <f t="shared" si="19"/>
        <v>40520.25</v>
      </c>
    </row>
    <row r="632" spans="1:20" x14ac:dyDescent="0.3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288</v>
      </c>
      <c r="H632" t="s">
        <v>36</v>
      </c>
      <c r="I632" t="s">
        <v>37</v>
      </c>
      <c r="J632">
        <v>1514354400</v>
      </c>
      <c r="K632">
        <v>1515391200</v>
      </c>
      <c r="L632" t="b">
        <v>0</v>
      </c>
      <c r="M632" t="b">
        <v>1</v>
      </c>
      <c r="N632" t="s">
        <v>33</v>
      </c>
      <c r="O632" s="4">
        <f>E632/D632</f>
        <v>1.6657777777777778</v>
      </c>
      <c r="P632" s="5">
        <f>IFERROR(E632/G632,"No Backers")</f>
        <v>26.027777777777779</v>
      </c>
      <c r="Q632" s="7" t="str">
        <f>LEFT(N632,FIND("/",N632)-1)</f>
        <v>theater</v>
      </c>
      <c r="R632" s="7" t="str">
        <f>RIGHT(N632,LEN(N632)-FIND("/",N632))</f>
        <v>plays</v>
      </c>
      <c r="S632" s="11">
        <f t="shared" si="18"/>
        <v>43096.25</v>
      </c>
      <c r="T632" s="11">
        <f t="shared" si="19"/>
        <v>43108.25</v>
      </c>
    </row>
    <row r="633" spans="1:20" x14ac:dyDescent="0.3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1604</v>
      </c>
      <c r="H633" t="s">
        <v>26</v>
      </c>
      <c r="I633" t="s">
        <v>27</v>
      </c>
      <c r="J633">
        <v>1538715600</v>
      </c>
      <c r="K633">
        <v>1539406800</v>
      </c>
      <c r="L633" t="b">
        <v>0</v>
      </c>
      <c r="M633" t="b">
        <v>0</v>
      </c>
      <c r="N633" t="s">
        <v>53</v>
      </c>
      <c r="O633" s="4">
        <f>E633/D633</f>
        <v>1.6705422993492407</v>
      </c>
      <c r="P633" s="5">
        <f>IFERROR(E633/G633,"No Backers")</f>
        <v>48.012468827930178</v>
      </c>
      <c r="Q633" s="7" t="str">
        <f>LEFT(N633,FIND("/",N633)-1)</f>
        <v>film &amp; video</v>
      </c>
      <c r="R633" s="7" t="str">
        <f>RIGHT(N633,LEN(N633)-FIND("/",N633))</f>
        <v>drama</v>
      </c>
      <c r="S633" s="11">
        <f t="shared" si="18"/>
        <v>43378.208333333328</v>
      </c>
      <c r="T633" s="11">
        <f t="shared" si="19"/>
        <v>43386.208333333328</v>
      </c>
    </row>
    <row r="634" spans="1:20" x14ac:dyDescent="0.3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203</v>
      </c>
      <c r="H634" t="s">
        <v>21</v>
      </c>
      <c r="I634" t="s">
        <v>22</v>
      </c>
      <c r="J634">
        <v>1430715600</v>
      </c>
      <c r="K634">
        <v>1431838800</v>
      </c>
      <c r="L634" t="b">
        <v>1</v>
      </c>
      <c r="M634" t="b">
        <v>0</v>
      </c>
      <c r="N634" t="s">
        <v>33</v>
      </c>
      <c r="O634" s="4">
        <f>E634/D634</f>
        <v>1.6763513513513513</v>
      </c>
      <c r="P634" s="5">
        <f>IFERROR(E634/G634,"No Backers")</f>
        <v>61.108374384236456</v>
      </c>
      <c r="Q634" s="7" t="str">
        <f>LEFT(N634,FIND("/",N634)-1)</f>
        <v>theater</v>
      </c>
      <c r="R634" s="7" t="str">
        <f>RIGHT(N634,LEN(N634)-FIND("/",N634))</f>
        <v>plays</v>
      </c>
      <c r="S634" s="11">
        <f t="shared" si="18"/>
        <v>42128.208333333328</v>
      </c>
      <c r="T634" s="11">
        <f t="shared" si="19"/>
        <v>42141.208333333328</v>
      </c>
    </row>
    <row r="635" spans="1:20" x14ac:dyDescent="0.3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3205</v>
      </c>
      <c r="H635" t="s">
        <v>21</v>
      </c>
      <c r="I635" t="s">
        <v>22</v>
      </c>
      <c r="J635">
        <v>1351400400</v>
      </c>
      <c r="K635">
        <v>1355983200</v>
      </c>
      <c r="L635" t="b">
        <v>0</v>
      </c>
      <c r="M635" t="b">
        <v>0</v>
      </c>
      <c r="N635" t="s">
        <v>33</v>
      </c>
      <c r="O635" s="4">
        <f>E635/D635</f>
        <v>1.6847017045454546</v>
      </c>
      <c r="P635" s="5">
        <f>IFERROR(E635/G635,"No Backers")</f>
        <v>37.005616224648989</v>
      </c>
      <c r="Q635" s="7" t="str">
        <f>LEFT(N635,FIND("/",N635)-1)</f>
        <v>theater</v>
      </c>
      <c r="R635" s="7" t="str">
        <f>RIGHT(N635,LEN(N635)-FIND("/",N635))</f>
        <v>plays</v>
      </c>
      <c r="S635" s="11">
        <f t="shared" si="18"/>
        <v>41210.208333333336</v>
      </c>
      <c r="T635" s="11">
        <f t="shared" si="19"/>
        <v>41263.25</v>
      </c>
    </row>
    <row r="636" spans="1:20" ht="31.2" x14ac:dyDescent="0.3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943</v>
      </c>
      <c r="H636" t="s">
        <v>21</v>
      </c>
      <c r="I636" t="s">
        <v>22</v>
      </c>
      <c r="J636">
        <v>1431666000</v>
      </c>
      <c r="K636">
        <v>1432184400</v>
      </c>
      <c r="L636" t="b">
        <v>0</v>
      </c>
      <c r="M636" t="b">
        <v>0</v>
      </c>
      <c r="N636" t="s">
        <v>292</v>
      </c>
      <c r="O636" s="4">
        <f>E636/D636</f>
        <v>1.687208538587849</v>
      </c>
      <c r="P636" s="5">
        <f>IFERROR(E636/G636,"No Backers")</f>
        <v>108.96182396606575</v>
      </c>
      <c r="Q636" s="7" t="str">
        <f>LEFT(N636,FIND("/",N636)-1)</f>
        <v>games</v>
      </c>
      <c r="R636" s="7" t="str">
        <f>RIGHT(N636,LEN(N636)-FIND("/",N636))</f>
        <v>mobile games</v>
      </c>
      <c r="S636" s="11">
        <f t="shared" si="18"/>
        <v>42139.208333333328</v>
      </c>
      <c r="T636" s="11">
        <f t="shared" si="19"/>
        <v>42145.208333333328</v>
      </c>
    </row>
    <row r="637" spans="1:20" x14ac:dyDescent="0.3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198</v>
      </c>
      <c r="H637" t="s">
        <v>21</v>
      </c>
      <c r="I637" t="s">
        <v>22</v>
      </c>
      <c r="J637">
        <v>1275714000</v>
      </c>
      <c r="K637">
        <v>1277355600</v>
      </c>
      <c r="L637" t="b">
        <v>0</v>
      </c>
      <c r="M637" t="b">
        <v>1</v>
      </c>
      <c r="N637" t="s">
        <v>65</v>
      </c>
      <c r="O637" s="4">
        <f>E637/D637</f>
        <v>1.6906818181818182</v>
      </c>
      <c r="P637" s="5">
        <f>IFERROR(E637/G637,"No Backers")</f>
        <v>75.141414141414145</v>
      </c>
      <c r="Q637" s="7" t="str">
        <f>LEFT(N637,FIND("/",N637)-1)</f>
        <v>technology</v>
      </c>
      <c r="R637" s="7" t="str">
        <f>RIGHT(N637,LEN(N637)-FIND("/",N637))</f>
        <v>wearables</v>
      </c>
      <c r="S637" s="11">
        <f t="shared" si="18"/>
        <v>40334.208333333336</v>
      </c>
      <c r="T637" s="11">
        <f t="shared" si="19"/>
        <v>40353.208333333336</v>
      </c>
    </row>
    <row r="638" spans="1:20" x14ac:dyDescent="0.3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122</v>
      </c>
      <c r="H638" t="s">
        <v>21</v>
      </c>
      <c r="I638" t="s">
        <v>22</v>
      </c>
      <c r="J638">
        <v>1394600400</v>
      </c>
      <c r="K638">
        <v>1395205200</v>
      </c>
      <c r="L638" t="b">
        <v>0</v>
      </c>
      <c r="M638" t="b">
        <v>1</v>
      </c>
      <c r="N638" t="s">
        <v>50</v>
      </c>
      <c r="O638" s="4">
        <f>E638/D638</f>
        <v>1.697857142857143</v>
      </c>
      <c r="P638" s="5">
        <f>IFERROR(E638/G638,"No Backers")</f>
        <v>77.93442622950819</v>
      </c>
      <c r="Q638" s="7" t="str">
        <f>LEFT(N638,FIND("/",N638)-1)</f>
        <v>music</v>
      </c>
      <c r="R638" s="7" t="str">
        <f>RIGHT(N638,LEN(N638)-FIND("/",N638))</f>
        <v>electric music</v>
      </c>
      <c r="S638" s="11">
        <f t="shared" si="18"/>
        <v>41710.208333333336</v>
      </c>
      <c r="T638" s="11">
        <f t="shared" si="19"/>
        <v>41717.208333333336</v>
      </c>
    </row>
    <row r="639" spans="1:20" x14ac:dyDescent="0.3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81</v>
      </c>
      <c r="H639" t="s">
        <v>26</v>
      </c>
      <c r="I639" t="s">
        <v>27</v>
      </c>
      <c r="J639">
        <v>1535950800</v>
      </c>
      <c r="K639">
        <v>1536382800</v>
      </c>
      <c r="L639" t="b">
        <v>0</v>
      </c>
      <c r="M639" t="b">
        <v>0</v>
      </c>
      <c r="N639" t="s">
        <v>474</v>
      </c>
      <c r="O639" s="4">
        <f>E639/D639</f>
        <v>1.7004255319148935</v>
      </c>
      <c r="P639" s="5">
        <f>IFERROR(E639/G639,"No Backers")</f>
        <v>98.666666666666671</v>
      </c>
      <c r="Q639" s="7" t="str">
        <f>LEFT(N639,FIND("/",N639)-1)</f>
        <v>film &amp; video</v>
      </c>
      <c r="R639" s="7" t="str">
        <f>RIGHT(N639,LEN(N639)-FIND("/",N639))</f>
        <v>science fiction</v>
      </c>
      <c r="S639" s="11">
        <f t="shared" si="18"/>
        <v>43346.208333333328</v>
      </c>
      <c r="T639" s="11">
        <f t="shared" si="19"/>
        <v>43351.208333333328</v>
      </c>
    </row>
    <row r="640" spans="1:20" x14ac:dyDescent="0.3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170</v>
      </c>
      <c r="H640" t="s">
        <v>107</v>
      </c>
      <c r="I640" t="s">
        <v>108</v>
      </c>
      <c r="J640">
        <v>1461906000</v>
      </c>
      <c r="K640">
        <v>1462770000</v>
      </c>
      <c r="L640" t="b">
        <v>0</v>
      </c>
      <c r="M640" t="b">
        <v>0</v>
      </c>
      <c r="N640" t="s">
        <v>33</v>
      </c>
      <c r="O640" s="4">
        <f>E640/D640</f>
        <v>1.7044705882352942</v>
      </c>
      <c r="P640" s="5">
        <f>IFERROR(E640/G640,"No Backers")</f>
        <v>85.223529411764702</v>
      </c>
      <c r="Q640" s="7" t="str">
        <f>LEFT(N640,FIND("/",N640)-1)</f>
        <v>theater</v>
      </c>
      <c r="R640" s="7" t="str">
        <f>RIGHT(N640,LEN(N640)-FIND("/",N640))</f>
        <v>plays</v>
      </c>
      <c r="S640" s="11">
        <f t="shared" si="18"/>
        <v>42489.208333333328</v>
      </c>
      <c r="T640" s="11">
        <f t="shared" si="19"/>
        <v>42499.208333333328</v>
      </c>
    </row>
    <row r="641" spans="1:20" ht="31.2" x14ac:dyDescent="0.3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546</v>
      </c>
      <c r="H641" t="s">
        <v>21</v>
      </c>
      <c r="I641" t="s">
        <v>22</v>
      </c>
      <c r="J641">
        <v>1535950800</v>
      </c>
      <c r="K641">
        <v>1536210000</v>
      </c>
      <c r="L641" t="b">
        <v>0</v>
      </c>
      <c r="M641" t="b">
        <v>0</v>
      </c>
      <c r="N641" t="s">
        <v>33</v>
      </c>
      <c r="O641" s="4">
        <f>E641/D641</f>
        <v>1.7070000000000001</v>
      </c>
      <c r="P641" s="5">
        <f>IFERROR(E641/G641,"No Backers")</f>
        <v>25.010989010989011</v>
      </c>
      <c r="Q641" s="7" t="str">
        <f>LEFT(N641,FIND("/",N641)-1)</f>
        <v>theater</v>
      </c>
      <c r="R641" s="7" t="str">
        <f>RIGHT(N641,LEN(N641)-FIND("/",N641))</f>
        <v>plays</v>
      </c>
      <c r="S641" s="11">
        <f t="shared" si="18"/>
        <v>43346.208333333328</v>
      </c>
      <c r="T641" s="11">
        <f t="shared" si="19"/>
        <v>43349.208333333328</v>
      </c>
    </row>
    <row r="642" spans="1:20" x14ac:dyDescent="0.3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2857</v>
      </c>
      <c r="H642" t="s">
        <v>21</v>
      </c>
      <c r="I642" t="s">
        <v>22</v>
      </c>
      <c r="J642">
        <v>1295676000</v>
      </c>
      <c r="K642">
        <v>1297490400</v>
      </c>
      <c r="L642" t="b">
        <v>0</v>
      </c>
      <c r="M642" t="b">
        <v>0</v>
      </c>
      <c r="N642" t="s">
        <v>33</v>
      </c>
      <c r="O642" s="4">
        <f>E642/D642</f>
        <v>1.7073055242390078</v>
      </c>
      <c r="P642" s="5">
        <f>IFERROR(E642/G642,"No Backers")</f>
        <v>53.005950297514879</v>
      </c>
      <c r="Q642" s="7" t="str">
        <f>LEFT(N642,FIND("/",N642)-1)</f>
        <v>theater</v>
      </c>
      <c r="R642" s="7" t="str">
        <f>RIGHT(N642,LEN(N642)-FIND("/",N642))</f>
        <v>plays</v>
      </c>
      <c r="S642" s="11">
        <f t="shared" si="18"/>
        <v>40565.25</v>
      </c>
      <c r="T642" s="11">
        <f t="shared" si="19"/>
        <v>40586.25</v>
      </c>
    </row>
    <row r="643" spans="1:20" x14ac:dyDescent="0.3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92</v>
      </c>
      <c r="H643" t="s">
        <v>21</v>
      </c>
      <c r="I643" t="s">
        <v>22</v>
      </c>
      <c r="J643">
        <v>1469422800</v>
      </c>
      <c r="K643">
        <v>1469509200</v>
      </c>
      <c r="L643" t="b">
        <v>0</v>
      </c>
      <c r="M643" t="b">
        <v>0</v>
      </c>
      <c r="N643" t="s">
        <v>33</v>
      </c>
      <c r="O643" s="4">
        <f>E643/D643</f>
        <v>1.7126470588235294</v>
      </c>
      <c r="P643" s="5">
        <f>IFERROR(E643/G643,"No Backers")</f>
        <v>63.293478260869563</v>
      </c>
      <c r="Q643" s="7" t="str">
        <f>LEFT(N643,FIND("/",N643)-1)</f>
        <v>theater</v>
      </c>
      <c r="R643" s="7" t="str">
        <f>RIGHT(N643,LEN(N643)-FIND("/",N643))</f>
        <v>plays</v>
      </c>
      <c r="S643" s="11">
        <f t="shared" ref="S643:S706" si="20">(((J643/60)/60)/24)+DATE(1970,1,1)</f>
        <v>42576.208333333328</v>
      </c>
      <c r="T643" s="11">
        <f t="shared" ref="T643:T706" si="21">(((K643/60)/60)/24)+DATE(1970,1,1)</f>
        <v>42577.208333333328</v>
      </c>
    </row>
    <row r="644" spans="1:20" x14ac:dyDescent="0.3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50</v>
      </c>
      <c r="H644" t="s">
        <v>21</v>
      </c>
      <c r="I644" t="s">
        <v>22</v>
      </c>
      <c r="J644">
        <v>1281330000</v>
      </c>
      <c r="K644">
        <v>1281589200</v>
      </c>
      <c r="L644" t="b">
        <v>0</v>
      </c>
      <c r="M644" t="b">
        <v>0</v>
      </c>
      <c r="N644" t="s">
        <v>33</v>
      </c>
      <c r="O644" s="4">
        <f>E644/D644</f>
        <v>1.7162500000000001</v>
      </c>
      <c r="P644" s="5">
        <f>IFERROR(E644/G644,"No Backers")</f>
        <v>82.38</v>
      </c>
      <c r="Q644" s="7" t="str">
        <f>LEFT(N644,FIND("/",N644)-1)</f>
        <v>theater</v>
      </c>
      <c r="R644" s="7" t="str">
        <f>RIGHT(N644,LEN(N644)-FIND("/",N644))</f>
        <v>plays</v>
      </c>
      <c r="S644" s="11">
        <f t="shared" si="20"/>
        <v>40399.208333333336</v>
      </c>
      <c r="T644" s="11">
        <f t="shared" si="21"/>
        <v>40402.208333333336</v>
      </c>
    </row>
    <row r="645" spans="1:20" x14ac:dyDescent="0.3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4799</v>
      </c>
      <c r="H645" t="s">
        <v>21</v>
      </c>
      <c r="I645" t="s">
        <v>22</v>
      </c>
      <c r="J645">
        <v>1486706400</v>
      </c>
      <c r="K645">
        <v>1489039200</v>
      </c>
      <c r="L645" t="b">
        <v>1</v>
      </c>
      <c r="M645" t="b">
        <v>1</v>
      </c>
      <c r="N645" t="s">
        <v>42</v>
      </c>
      <c r="O645" s="4">
        <f>E645/D645</f>
        <v>1.7200961538461539</v>
      </c>
      <c r="P645" s="5">
        <f>IFERROR(E645/G645,"No Backers")</f>
        <v>41.004167534903104</v>
      </c>
      <c r="Q645" s="7" t="str">
        <f>LEFT(N645,FIND("/",N645)-1)</f>
        <v>film &amp; video</v>
      </c>
      <c r="R645" s="7" t="str">
        <f>RIGHT(N645,LEN(N645)-FIND("/",N645))</f>
        <v>documentary</v>
      </c>
      <c r="S645" s="11">
        <f t="shared" si="20"/>
        <v>42776.25</v>
      </c>
      <c r="T645" s="11">
        <f t="shared" si="21"/>
        <v>42803.25</v>
      </c>
    </row>
    <row r="646" spans="1:20" x14ac:dyDescent="0.3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88</v>
      </c>
      <c r="H646" t="s">
        <v>21</v>
      </c>
      <c r="I646" t="s">
        <v>22</v>
      </c>
      <c r="J646">
        <v>1507352400</v>
      </c>
      <c r="K646">
        <v>1509426000</v>
      </c>
      <c r="L646" t="b">
        <v>0</v>
      </c>
      <c r="M646" t="b">
        <v>0</v>
      </c>
      <c r="N646" t="s">
        <v>33</v>
      </c>
      <c r="O646" s="4">
        <f>E646/D646</f>
        <v>1.7356363636363636</v>
      </c>
      <c r="P646" s="5">
        <f>IFERROR(E646/G646,"No Backers")</f>
        <v>108.47727272727273</v>
      </c>
      <c r="Q646" s="7" t="str">
        <f>LEFT(N646,FIND("/",N646)-1)</f>
        <v>theater</v>
      </c>
      <c r="R646" s="7" t="str">
        <f>RIGHT(N646,LEN(N646)-FIND("/",N646))</f>
        <v>plays</v>
      </c>
      <c r="S646" s="11">
        <f t="shared" si="20"/>
        <v>43015.208333333328</v>
      </c>
      <c r="T646" s="11">
        <f t="shared" si="21"/>
        <v>43039.208333333328</v>
      </c>
    </row>
    <row r="647" spans="1:20" x14ac:dyDescent="0.3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174</v>
      </c>
      <c r="H647" t="s">
        <v>36</v>
      </c>
      <c r="I647" t="s">
        <v>37</v>
      </c>
      <c r="J647">
        <v>1346130000</v>
      </c>
      <c r="K647">
        <v>1347080400</v>
      </c>
      <c r="L647" t="b">
        <v>0</v>
      </c>
      <c r="M647" t="b">
        <v>0</v>
      </c>
      <c r="N647" t="s">
        <v>33</v>
      </c>
      <c r="O647" s="4">
        <f>E647/D647</f>
        <v>1.7361842105263159</v>
      </c>
      <c r="P647" s="5">
        <f>IFERROR(E647/G647,"No Backers")</f>
        <v>75.833333333333329</v>
      </c>
      <c r="Q647" s="7" t="str">
        <f>LEFT(N647,FIND("/",N647)-1)</f>
        <v>theater</v>
      </c>
      <c r="R647" s="7" t="str">
        <f>RIGHT(N647,LEN(N647)-FIND("/",N647))</f>
        <v>plays</v>
      </c>
      <c r="S647" s="11">
        <f t="shared" si="20"/>
        <v>41149.208333333336</v>
      </c>
      <c r="T647" s="11">
        <f t="shared" si="21"/>
        <v>41160.208333333336</v>
      </c>
    </row>
    <row r="648" spans="1:20" x14ac:dyDescent="0.3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454</v>
      </c>
      <c r="H648" t="s">
        <v>21</v>
      </c>
      <c r="I648" t="s">
        <v>22</v>
      </c>
      <c r="J648">
        <v>1369285200</v>
      </c>
      <c r="K648">
        <v>1369803600</v>
      </c>
      <c r="L648" t="b">
        <v>0</v>
      </c>
      <c r="M648" t="b">
        <v>0</v>
      </c>
      <c r="N648" t="s">
        <v>23</v>
      </c>
      <c r="O648" s="4">
        <f>E648/D648</f>
        <v>1.738641975308642</v>
      </c>
      <c r="P648" s="5">
        <f>IFERROR(E648/G648,"No Backers")</f>
        <v>31.019823788546255</v>
      </c>
      <c r="Q648" s="7" t="str">
        <f>LEFT(N648,FIND("/",N648)-1)</f>
        <v>music</v>
      </c>
      <c r="R648" s="7" t="str">
        <f>RIGHT(N648,LEN(N648)-FIND("/",N648))</f>
        <v>rock</v>
      </c>
      <c r="S648" s="11">
        <f t="shared" si="20"/>
        <v>41417.208333333336</v>
      </c>
      <c r="T648" s="11">
        <f t="shared" si="21"/>
        <v>41423.208333333336</v>
      </c>
    </row>
    <row r="649" spans="1:20" x14ac:dyDescent="0.3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275</v>
      </c>
      <c r="H649" t="s">
        <v>21</v>
      </c>
      <c r="I649" t="s">
        <v>22</v>
      </c>
      <c r="J649">
        <v>1316667600</v>
      </c>
      <c r="K649">
        <v>1317186000</v>
      </c>
      <c r="L649" t="b">
        <v>0</v>
      </c>
      <c r="M649" t="b">
        <v>0</v>
      </c>
      <c r="N649" t="s">
        <v>269</v>
      </c>
      <c r="O649" s="4">
        <f>E649/D649</f>
        <v>1.7393877551020409</v>
      </c>
      <c r="P649" s="5">
        <f>IFERROR(E649/G649,"No Backers")</f>
        <v>30.992727272727272</v>
      </c>
      <c r="Q649" s="7" t="str">
        <f>LEFT(N649,FIND("/",N649)-1)</f>
        <v>film &amp; video</v>
      </c>
      <c r="R649" s="7" t="str">
        <f>RIGHT(N649,LEN(N649)-FIND("/",N649))</f>
        <v>television</v>
      </c>
      <c r="S649" s="11">
        <f t="shared" si="20"/>
        <v>40808.208333333336</v>
      </c>
      <c r="T649" s="11">
        <f t="shared" si="21"/>
        <v>40814.208333333336</v>
      </c>
    </row>
    <row r="650" spans="1:20" ht="31.2" x14ac:dyDescent="0.3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26</v>
      </c>
      <c r="H650" t="s">
        <v>15</v>
      </c>
      <c r="I650" t="s">
        <v>16</v>
      </c>
      <c r="J650">
        <v>1503723600</v>
      </c>
      <c r="K650">
        <v>1504501200</v>
      </c>
      <c r="L650" t="b">
        <v>0</v>
      </c>
      <c r="M650" t="b">
        <v>0</v>
      </c>
      <c r="N650" t="s">
        <v>33</v>
      </c>
      <c r="O650" s="4">
        <f>E650/D650</f>
        <v>1.74</v>
      </c>
      <c r="P650" s="5">
        <f>IFERROR(E650/G650,"No Backers")</f>
        <v>73.615384615384613</v>
      </c>
      <c r="Q650" s="7" t="str">
        <f>LEFT(N650,FIND("/",N650)-1)</f>
        <v>theater</v>
      </c>
      <c r="R650" s="7" t="str">
        <f>RIGHT(N650,LEN(N650)-FIND("/",N650))</f>
        <v>plays</v>
      </c>
      <c r="S650" s="11">
        <f t="shared" si="20"/>
        <v>42973.208333333328</v>
      </c>
      <c r="T650" s="11">
        <f t="shared" si="21"/>
        <v>42982.208333333328</v>
      </c>
    </row>
    <row r="651" spans="1:20" ht="31.2" x14ac:dyDescent="0.3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820</v>
      </c>
      <c r="H651" t="s">
        <v>21</v>
      </c>
      <c r="I651" t="s">
        <v>22</v>
      </c>
      <c r="J651">
        <v>1301202000</v>
      </c>
      <c r="K651">
        <v>1301806800</v>
      </c>
      <c r="L651" t="b">
        <v>1</v>
      </c>
      <c r="M651" t="b">
        <v>0</v>
      </c>
      <c r="N651" t="s">
        <v>33</v>
      </c>
      <c r="O651" s="4">
        <f>E651/D651</f>
        <v>1.7502692307692307</v>
      </c>
      <c r="P651" s="5">
        <f>IFERROR(E651/G651,"No Backers")</f>
        <v>110.99268292682927</v>
      </c>
      <c r="Q651" s="7" t="str">
        <f>LEFT(N651,FIND("/",N651)-1)</f>
        <v>theater</v>
      </c>
      <c r="R651" s="7" t="str">
        <f>RIGHT(N651,LEN(N651)-FIND("/",N651))</f>
        <v>plays</v>
      </c>
      <c r="S651" s="11">
        <f t="shared" si="20"/>
        <v>40629.208333333336</v>
      </c>
      <c r="T651" s="11">
        <f t="shared" si="21"/>
        <v>40636.208333333336</v>
      </c>
    </row>
    <row r="652" spans="1:20" x14ac:dyDescent="0.3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2261</v>
      </c>
      <c r="H652" t="s">
        <v>21</v>
      </c>
      <c r="I652" t="s">
        <v>22</v>
      </c>
      <c r="J652">
        <v>1544335200</v>
      </c>
      <c r="K652">
        <v>1545112800</v>
      </c>
      <c r="L652" t="b">
        <v>0</v>
      </c>
      <c r="M652" t="b">
        <v>1</v>
      </c>
      <c r="N652" t="s">
        <v>319</v>
      </c>
      <c r="O652" s="4">
        <f>E652/D652</f>
        <v>1.7595330739299611</v>
      </c>
      <c r="P652" s="5">
        <f>IFERROR(E652/G652,"No Backers")</f>
        <v>40</v>
      </c>
      <c r="Q652" s="7" t="str">
        <f>LEFT(N652,FIND("/",N652)-1)</f>
        <v>music</v>
      </c>
      <c r="R652" s="7" t="str">
        <f>RIGHT(N652,LEN(N652)-FIND("/",N652))</f>
        <v>world music</v>
      </c>
      <c r="S652" s="11">
        <f t="shared" si="20"/>
        <v>43443.25</v>
      </c>
      <c r="T652" s="11">
        <f t="shared" si="21"/>
        <v>43452.25</v>
      </c>
    </row>
    <row r="653" spans="1:20" ht="31.2" x14ac:dyDescent="0.3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419</v>
      </c>
      <c r="H653" t="s">
        <v>21</v>
      </c>
      <c r="I653" t="s">
        <v>22</v>
      </c>
      <c r="J653">
        <v>1410325200</v>
      </c>
      <c r="K653">
        <v>1411102800</v>
      </c>
      <c r="L653" t="b">
        <v>0</v>
      </c>
      <c r="M653" t="b">
        <v>0</v>
      </c>
      <c r="N653" t="s">
        <v>1029</v>
      </c>
      <c r="O653" s="4">
        <f>E653/D653</f>
        <v>1.7615942028985507</v>
      </c>
      <c r="P653" s="5">
        <f>IFERROR(E653/G653,"No Backers")</f>
        <v>29.009546539379475</v>
      </c>
      <c r="Q653" s="7" t="str">
        <f>LEFT(N653,FIND("/",N653)-1)</f>
        <v>journalism</v>
      </c>
      <c r="R653" s="7" t="str">
        <f>RIGHT(N653,LEN(N653)-FIND("/",N653))</f>
        <v>audio</v>
      </c>
      <c r="S653" s="11">
        <f t="shared" si="20"/>
        <v>41892.208333333336</v>
      </c>
      <c r="T653" s="11">
        <f t="shared" si="21"/>
        <v>41901.208333333336</v>
      </c>
    </row>
    <row r="654" spans="1:20" x14ac:dyDescent="0.3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296</v>
      </c>
      <c r="H654" t="s">
        <v>21</v>
      </c>
      <c r="I654" t="s">
        <v>22</v>
      </c>
      <c r="J654">
        <v>1311483600</v>
      </c>
      <c r="K654">
        <v>1311656400</v>
      </c>
      <c r="L654" t="b">
        <v>0</v>
      </c>
      <c r="M654" t="b">
        <v>1</v>
      </c>
      <c r="N654" t="s">
        <v>60</v>
      </c>
      <c r="O654" s="4">
        <f>E654/D654</f>
        <v>1.7641935483870967</v>
      </c>
      <c r="P654" s="5">
        <f>IFERROR(E654/G654,"No Backers")</f>
        <v>36.952702702702702</v>
      </c>
      <c r="Q654" s="7" t="str">
        <f>LEFT(N654,FIND("/",N654)-1)</f>
        <v>music</v>
      </c>
      <c r="R654" s="7" t="str">
        <f>RIGHT(N654,LEN(N654)-FIND("/",N654))</f>
        <v>indie rock</v>
      </c>
      <c r="S654" s="11">
        <f t="shared" si="20"/>
        <v>40748.208333333336</v>
      </c>
      <c r="T654" s="11">
        <f t="shared" si="21"/>
        <v>40750.208333333336</v>
      </c>
    </row>
    <row r="655" spans="1:20" x14ac:dyDescent="0.3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100</v>
      </c>
      <c r="H655" t="s">
        <v>26</v>
      </c>
      <c r="I655" t="s">
        <v>27</v>
      </c>
      <c r="J655">
        <v>1354082400</v>
      </c>
      <c r="K655">
        <v>1355032800</v>
      </c>
      <c r="L655" t="b">
        <v>0</v>
      </c>
      <c r="M655" t="b">
        <v>0</v>
      </c>
      <c r="N655" t="s">
        <v>159</v>
      </c>
      <c r="O655" s="4">
        <f>E655/D655</f>
        <v>1.7725714285714285</v>
      </c>
      <c r="P655" s="5">
        <f>IFERROR(E655/G655,"No Backers")</f>
        <v>62.04</v>
      </c>
      <c r="Q655" s="7" t="str">
        <f>LEFT(N655,FIND("/",N655)-1)</f>
        <v>music</v>
      </c>
      <c r="R655" s="7" t="str">
        <f>RIGHT(N655,LEN(N655)-FIND("/",N655))</f>
        <v>jazz</v>
      </c>
      <c r="S655" s="11">
        <f t="shared" si="20"/>
        <v>41241.25</v>
      </c>
      <c r="T655" s="11">
        <f t="shared" si="21"/>
        <v>41252.25</v>
      </c>
    </row>
    <row r="656" spans="1:20" ht="31.2" x14ac:dyDescent="0.3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131</v>
      </c>
      <c r="H656" t="s">
        <v>21</v>
      </c>
      <c r="I656" t="s">
        <v>22</v>
      </c>
      <c r="J656">
        <v>1532926800</v>
      </c>
      <c r="K656">
        <v>1533358800</v>
      </c>
      <c r="L656" t="b">
        <v>0</v>
      </c>
      <c r="M656" t="b">
        <v>0</v>
      </c>
      <c r="N656" t="s">
        <v>159</v>
      </c>
      <c r="O656" s="4">
        <f>E656/D656</f>
        <v>1.7796969696969698</v>
      </c>
      <c r="P656" s="5">
        <f>IFERROR(E656/G656,"No Backers")</f>
        <v>89.664122137404576</v>
      </c>
      <c r="Q656" s="7" t="str">
        <f>LEFT(N656,FIND("/",N656)-1)</f>
        <v>music</v>
      </c>
      <c r="R656" s="7" t="str">
        <f>RIGHT(N656,LEN(N656)-FIND("/",N656))</f>
        <v>jazz</v>
      </c>
      <c r="S656" s="11">
        <f t="shared" si="20"/>
        <v>43311.208333333328</v>
      </c>
      <c r="T656" s="11">
        <f t="shared" si="21"/>
        <v>43316.208333333328</v>
      </c>
    </row>
    <row r="657" spans="1:20" x14ac:dyDescent="0.3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106</v>
      </c>
      <c r="H657" t="s">
        <v>21</v>
      </c>
      <c r="I657" t="s">
        <v>22</v>
      </c>
      <c r="J657">
        <v>1529989200</v>
      </c>
      <c r="K657">
        <v>1530075600</v>
      </c>
      <c r="L657" t="b">
        <v>0</v>
      </c>
      <c r="M657" t="b">
        <v>0</v>
      </c>
      <c r="N657" t="s">
        <v>50</v>
      </c>
      <c r="O657" s="4">
        <f>E657/D657</f>
        <v>1.7814000000000001</v>
      </c>
      <c r="P657" s="5">
        <f>IFERROR(E657/G657,"No Backers")</f>
        <v>84.028301886792448</v>
      </c>
      <c r="Q657" s="7" t="str">
        <f>LEFT(N657,FIND("/",N657)-1)</f>
        <v>music</v>
      </c>
      <c r="R657" s="7" t="str">
        <f>RIGHT(N657,LEN(N657)-FIND("/",N657))</f>
        <v>electric music</v>
      </c>
      <c r="S657" s="11">
        <f t="shared" si="20"/>
        <v>43277.208333333328</v>
      </c>
      <c r="T657" s="11">
        <f t="shared" si="21"/>
        <v>43278.208333333328</v>
      </c>
    </row>
    <row r="658" spans="1:20" x14ac:dyDescent="0.3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323</v>
      </c>
      <c r="H658" t="s">
        <v>21</v>
      </c>
      <c r="I658" t="s">
        <v>22</v>
      </c>
      <c r="J658">
        <v>1514181600</v>
      </c>
      <c r="K658">
        <v>1517032800</v>
      </c>
      <c r="L658" t="b">
        <v>0</v>
      </c>
      <c r="M658" t="b">
        <v>0</v>
      </c>
      <c r="N658" t="s">
        <v>28</v>
      </c>
      <c r="O658" s="4">
        <f>E658/D658</f>
        <v>1.7822388059701493</v>
      </c>
      <c r="P658" s="5">
        <f>IFERROR(E658/G658,"No Backers")</f>
        <v>36.969040247678016</v>
      </c>
      <c r="Q658" s="7" t="str">
        <f>LEFT(N658,FIND("/",N658)-1)</f>
        <v>technology</v>
      </c>
      <c r="R658" s="7" t="str">
        <f>RIGHT(N658,LEN(N658)-FIND("/",N658))</f>
        <v>web</v>
      </c>
      <c r="S658" s="11">
        <f t="shared" si="20"/>
        <v>43094.25</v>
      </c>
      <c r="T658" s="11">
        <f t="shared" si="21"/>
        <v>43127.25</v>
      </c>
    </row>
    <row r="659" spans="1:20" x14ac:dyDescent="0.3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2346</v>
      </c>
      <c r="H659" t="s">
        <v>21</v>
      </c>
      <c r="I659" t="s">
        <v>22</v>
      </c>
      <c r="J659">
        <v>1492664400</v>
      </c>
      <c r="K659">
        <v>1495515600</v>
      </c>
      <c r="L659" t="b">
        <v>0</v>
      </c>
      <c r="M659" t="b">
        <v>0</v>
      </c>
      <c r="N659" t="s">
        <v>33</v>
      </c>
      <c r="O659" s="4">
        <f>E659/D659</f>
        <v>1.7862556663644606</v>
      </c>
      <c r="P659" s="5">
        <f>IFERROR(E659/G659,"No Backers")</f>
        <v>83.982949701619773</v>
      </c>
      <c r="Q659" s="7" t="str">
        <f>LEFT(N659,FIND("/",N659)-1)</f>
        <v>theater</v>
      </c>
      <c r="R659" s="7" t="str">
        <f>RIGHT(N659,LEN(N659)-FIND("/",N659))</f>
        <v>plays</v>
      </c>
      <c r="S659" s="11">
        <f t="shared" si="20"/>
        <v>42845.208333333328</v>
      </c>
      <c r="T659" s="11">
        <f t="shared" si="21"/>
        <v>42878.208333333328</v>
      </c>
    </row>
    <row r="660" spans="1:20" ht="31.2" x14ac:dyDescent="0.3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247</v>
      </c>
      <c r="H660" t="s">
        <v>21</v>
      </c>
      <c r="I660" t="s">
        <v>22</v>
      </c>
      <c r="J660">
        <v>1362376800</v>
      </c>
      <c r="K660">
        <v>1364965200</v>
      </c>
      <c r="L660" t="b">
        <v>0</v>
      </c>
      <c r="M660" t="b">
        <v>0</v>
      </c>
      <c r="N660" t="s">
        <v>33</v>
      </c>
      <c r="O660" s="4">
        <f>E660/D660</f>
        <v>1.7863855421686747</v>
      </c>
      <c r="P660" s="5">
        <f>IFERROR(E660/G660,"No Backers")</f>
        <v>60.02834008097166</v>
      </c>
      <c r="Q660" s="7" t="str">
        <f>LEFT(N660,FIND("/",N660)-1)</f>
        <v>theater</v>
      </c>
      <c r="R660" s="7" t="str">
        <f>RIGHT(N660,LEN(N660)-FIND("/",N660))</f>
        <v>plays</v>
      </c>
      <c r="S660" s="11">
        <f t="shared" si="20"/>
        <v>41337.25</v>
      </c>
      <c r="T660" s="11">
        <f t="shared" si="21"/>
        <v>41367.208333333336</v>
      </c>
    </row>
    <row r="661" spans="1:20" x14ac:dyDescent="0.3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1690</v>
      </c>
      <c r="H661" t="s">
        <v>21</v>
      </c>
      <c r="I661" t="s">
        <v>22</v>
      </c>
      <c r="J661">
        <v>1317790800</v>
      </c>
      <c r="K661">
        <v>1320382800</v>
      </c>
      <c r="L661" t="b">
        <v>0</v>
      </c>
      <c r="M661" t="b">
        <v>0</v>
      </c>
      <c r="N661" t="s">
        <v>33</v>
      </c>
      <c r="O661" s="4">
        <f>E661/D661</f>
        <v>1.7914326647564469</v>
      </c>
      <c r="P661" s="5">
        <f>IFERROR(E661/G661,"No Backers")</f>
        <v>73.989349112426041</v>
      </c>
      <c r="Q661" s="7" t="str">
        <f>LEFT(N661,FIND("/",N661)-1)</f>
        <v>theater</v>
      </c>
      <c r="R661" s="7" t="str">
        <f>RIGHT(N661,LEN(N661)-FIND("/",N661))</f>
        <v>plays</v>
      </c>
      <c r="S661" s="11">
        <f t="shared" si="20"/>
        <v>40821.208333333336</v>
      </c>
      <c r="T661" s="11">
        <f t="shared" si="21"/>
        <v>40851.208333333336</v>
      </c>
    </row>
    <row r="662" spans="1:20" ht="31.2" x14ac:dyDescent="0.3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460</v>
      </c>
      <c r="H662" t="s">
        <v>21</v>
      </c>
      <c r="I662" t="s">
        <v>22</v>
      </c>
      <c r="J662">
        <v>1435726800</v>
      </c>
      <c r="K662">
        <v>1437454800</v>
      </c>
      <c r="L662" t="b">
        <v>0</v>
      </c>
      <c r="M662" t="b">
        <v>0</v>
      </c>
      <c r="N662" t="s">
        <v>53</v>
      </c>
      <c r="O662" s="4">
        <f>E662/D662</f>
        <v>1.8032549019607844</v>
      </c>
      <c r="P662" s="5">
        <f>IFERROR(E662/G662,"No Backers")</f>
        <v>99.963043478260872</v>
      </c>
      <c r="Q662" s="7" t="str">
        <f>LEFT(N662,FIND("/",N662)-1)</f>
        <v>film &amp; video</v>
      </c>
      <c r="R662" s="7" t="str">
        <f>RIGHT(N662,LEN(N662)-FIND("/",N662))</f>
        <v>drama</v>
      </c>
      <c r="S662" s="11">
        <f t="shared" si="20"/>
        <v>42186.208333333328</v>
      </c>
      <c r="T662" s="11">
        <f t="shared" si="21"/>
        <v>42206.208333333328</v>
      </c>
    </row>
    <row r="663" spans="1:20" x14ac:dyDescent="0.3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48</v>
      </c>
      <c r="H663" t="s">
        <v>21</v>
      </c>
      <c r="I663" t="s">
        <v>22</v>
      </c>
      <c r="J663">
        <v>1349326800</v>
      </c>
      <c r="K663">
        <v>1353304800</v>
      </c>
      <c r="L663" t="b">
        <v>0</v>
      </c>
      <c r="M663" t="b">
        <v>0</v>
      </c>
      <c r="N663" t="s">
        <v>42</v>
      </c>
      <c r="O663" s="4">
        <f>E663/D663</f>
        <v>1.8053333333333332</v>
      </c>
      <c r="P663" s="5">
        <f>IFERROR(E663/G663,"No Backers")</f>
        <v>56.416666666666664</v>
      </c>
      <c r="Q663" s="7" t="str">
        <f>LEFT(N663,FIND("/",N663)-1)</f>
        <v>film &amp; video</v>
      </c>
      <c r="R663" s="7" t="str">
        <f>RIGHT(N663,LEN(N663)-FIND("/",N663))</f>
        <v>documentary</v>
      </c>
      <c r="S663" s="11">
        <f t="shared" si="20"/>
        <v>41186.208333333336</v>
      </c>
      <c r="T663" s="11">
        <f t="shared" si="21"/>
        <v>41232.25</v>
      </c>
    </row>
    <row r="664" spans="1:20" x14ac:dyDescent="0.3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105</v>
      </c>
      <c r="H664" t="s">
        <v>21</v>
      </c>
      <c r="I664" t="s">
        <v>22</v>
      </c>
      <c r="J664">
        <v>1456120800</v>
      </c>
      <c r="K664">
        <v>1456639200</v>
      </c>
      <c r="L664" t="b">
        <v>0</v>
      </c>
      <c r="M664" t="b">
        <v>0</v>
      </c>
      <c r="N664" t="s">
        <v>33</v>
      </c>
      <c r="O664" s="4">
        <f>E664/D664</f>
        <v>1.8193548387096774</v>
      </c>
      <c r="P664" s="5">
        <f>IFERROR(E664/G664,"No Backers")</f>
        <v>107.42857142857143</v>
      </c>
      <c r="Q664" s="7" t="str">
        <f>LEFT(N664,FIND("/",N664)-1)</f>
        <v>theater</v>
      </c>
      <c r="R664" s="7" t="str">
        <f>RIGHT(N664,LEN(N664)-FIND("/",N664))</f>
        <v>plays</v>
      </c>
      <c r="S664" s="11">
        <f t="shared" si="20"/>
        <v>42422.25</v>
      </c>
      <c r="T664" s="11">
        <f t="shared" si="21"/>
        <v>42428.25</v>
      </c>
    </row>
    <row r="665" spans="1:20" ht="31.2" x14ac:dyDescent="0.3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645</v>
      </c>
      <c r="H665" t="s">
        <v>21</v>
      </c>
      <c r="I665" t="s">
        <v>22</v>
      </c>
      <c r="J665">
        <v>1359525600</v>
      </c>
      <c r="K665">
        <v>1360562400</v>
      </c>
      <c r="L665" t="b">
        <v>1</v>
      </c>
      <c r="M665" t="b">
        <v>0</v>
      </c>
      <c r="N665" t="s">
        <v>42</v>
      </c>
      <c r="O665" s="4">
        <f>E665/D665</f>
        <v>1.8214503816793892</v>
      </c>
      <c r="P665" s="5">
        <f>IFERROR(E665/G665,"No Backers")</f>
        <v>110.98139534883721</v>
      </c>
      <c r="Q665" s="7" t="str">
        <f>LEFT(N665,FIND("/",N665)-1)</f>
        <v>film &amp; video</v>
      </c>
      <c r="R665" s="7" t="str">
        <f>RIGHT(N665,LEN(N665)-FIND("/",N665))</f>
        <v>documentary</v>
      </c>
      <c r="S665" s="11">
        <f t="shared" si="20"/>
        <v>41304.25</v>
      </c>
      <c r="T665" s="11">
        <f t="shared" si="21"/>
        <v>41316.25</v>
      </c>
    </row>
    <row r="666" spans="1:20" x14ac:dyDescent="0.3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t="s">
        <v>21</v>
      </c>
      <c r="I666" t="s">
        <v>22</v>
      </c>
      <c r="J666">
        <v>1549519200</v>
      </c>
      <c r="K666">
        <v>1551247200</v>
      </c>
      <c r="L666" t="b">
        <v>1</v>
      </c>
      <c r="M666" t="b">
        <v>0</v>
      </c>
      <c r="N666" t="s">
        <v>71</v>
      </c>
      <c r="O666" s="4">
        <f>E666/D666</f>
        <v>1.8256603773584905</v>
      </c>
      <c r="P666" s="5">
        <f>IFERROR(E666/G666,"No Backers")</f>
        <v>37.945098039215686</v>
      </c>
      <c r="Q666" s="7" t="str">
        <f>LEFT(N666,FIND("/",N666)-1)</f>
        <v>film &amp; video</v>
      </c>
      <c r="R666" s="7" t="str">
        <f>RIGHT(N666,LEN(N666)-FIND("/",N666))</f>
        <v>animation</v>
      </c>
      <c r="S666" s="11">
        <f t="shared" si="20"/>
        <v>43503.25</v>
      </c>
      <c r="T666" s="11">
        <f t="shared" si="21"/>
        <v>43523.25</v>
      </c>
    </row>
    <row r="667" spans="1:20" x14ac:dyDescent="0.3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155</v>
      </c>
      <c r="H667" t="s">
        <v>21</v>
      </c>
      <c r="I667" t="s">
        <v>22</v>
      </c>
      <c r="J667">
        <v>1433739600</v>
      </c>
      <c r="K667">
        <v>1437714000</v>
      </c>
      <c r="L667" t="b">
        <v>0</v>
      </c>
      <c r="M667" t="b">
        <v>0</v>
      </c>
      <c r="N667" t="s">
        <v>33</v>
      </c>
      <c r="O667" s="4">
        <f>E667/D667</f>
        <v>1.8394339622641509</v>
      </c>
      <c r="P667" s="5">
        <f>IFERROR(E667/G667,"No Backers")</f>
        <v>62.896774193548389</v>
      </c>
      <c r="Q667" s="7" t="str">
        <f>LEFT(N667,FIND("/",N667)-1)</f>
        <v>theater</v>
      </c>
      <c r="R667" s="7" t="str">
        <f>RIGHT(N667,LEN(N667)-FIND("/",N667))</f>
        <v>plays</v>
      </c>
      <c r="S667" s="11">
        <f t="shared" si="20"/>
        <v>42163.208333333328</v>
      </c>
      <c r="T667" s="11">
        <f t="shared" si="21"/>
        <v>42209.208333333328</v>
      </c>
    </row>
    <row r="668" spans="1:20" x14ac:dyDescent="0.3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159</v>
      </c>
      <c r="H668" t="s">
        <v>21</v>
      </c>
      <c r="I668" t="s">
        <v>22</v>
      </c>
      <c r="J668">
        <v>1431925200</v>
      </c>
      <c r="K668">
        <v>1432098000</v>
      </c>
      <c r="L668" t="b">
        <v>0</v>
      </c>
      <c r="M668" t="b">
        <v>0</v>
      </c>
      <c r="N668" t="s">
        <v>53</v>
      </c>
      <c r="O668" s="4">
        <f>E668/D668</f>
        <v>1.8442857142857143</v>
      </c>
      <c r="P668" s="5">
        <f>IFERROR(E668/G668,"No Backers")</f>
        <v>64.95597484276729</v>
      </c>
      <c r="Q668" s="7" t="str">
        <f>LEFT(N668,FIND("/",N668)-1)</f>
        <v>film &amp; video</v>
      </c>
      <c r="R668" s="7" t="str">
        <f>RIGHT(N668,LEN(N668)-FIND("/",N668))</f>
        <v>drama</v>
      </c>
      <c r="S668" s="11">
        <f t="shared" si="20"/>
        <v>42142.208333333328</v>
      </c>
      <c r="T668" s="11">
        <f t="shared" si="21"/>
        <v>42144.208333333328</v>
      </c>
    </row>
    <row r="669" spans="1:20" x14ac:dyDescent="0.3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126</v>
      </c>
      <c r="H669" t="s">
        <v>21</v>
      </c>
      <c r="I669" t="s">
        <v>22</v>
      </c>
      <c r="J669">
        <v>1381554000</v>
      </c>
      <c r="K669">
        <v>1382504400</v>
      </c>
      <c r="L669" t="b">
        <v>0</v>
      </c>
      <c r="M669" t="b">
        <v>0</v>
      </c>
      <c r="N669" t="s">
        <v>33</v>
      </c>
      <c r="O669" s="4">
        <f>E669/D669</f>
        <v>1.8484285714285715</v>
      </c>
      <c r="P669" s="5">
        <f>IFERROR(E669/G669,"No Backers")</f>
        <v>102.69047619047619</v>
      </c>
      <c r="Q669" s="7" t="str">
        <f>LEFT(N669,FIND("/",N669)-1)</f>
        <v>theater</v>
      </c>
      <c r="R669" s="7" t="str">
        <f>RIGHT(N669,LEN(N669)-FIND("/",N669))</f>
        <v>plays</v>
      </c>
      <c r="S669" s="11">
        <f t="shared" si="20"/>
        <v>41559.208333333336</v>
      </c>
      <c r="T669" s="11">
        <f t="shared" si="21"/>
        <v>41570.208333333336</v>
      </c>
    </row>
    <row r="670" spans="1:20" ht="31.2" x14ac:dyDescent="0.3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88</v>
      </c>
      <c r="H670" t="s">
        <v>21</v>
      </c>
      <c r="I670" t="s">
        <v>22</v>
      </c>
      <c r="J670">
        <v>1487656800</v>
      </c>
      <c r="K670">
        <v>1487829600</v>
      </c>
      <c r="L670" t="b">
        <v>0</v>
      </c>
      <c r="M670" t="b">
        <v>0</v>
      </c>
      <c r="N670" t="s">
        <v>68</v>
      </c>
      <c r="O670" s="4">
        <f>E670/D670</f>
        <v>1.8489130434782608</v>
      </c>
      <c r="P670" s="5">
        <f>IFERROR(E670/G670,"No Backers")</f>
        <v>96.647727272727266</v>
      </c>
      <c r="Q670" s="7" t="str">
        <f>LEFT(N670,FIND("/",N670)-1)</f>
        <v>publishing</v>
      </c>
      <c r="R670" s="7" t="str">
        <f>RIGHT(N670,LEN(N670)-FIND("/",N670))</f>
        <v>nonfiction</v>
      </c>
      <c r="S670" s="11">
        <f t="shared" si="20"/>
        <v>42787.25</v>
      </c>
      <c r="T670" s="11">
        <f t="shared" si="21"/>
        <v>42789.25</v>
      </c>
    </row>
    <row r="671" spans="1:20" x14ac:dyDescent="0.3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41</v>
      </c>
      <c r="H671" t="s">
        <v>21</v>
      </c>
      <c r="I671" t="s">
        <v>22</v>
      </c>
      <c r="J671">
        <v>1441256400</v>
      </c>
      <c r="K671">
        <v>1443416400</v>
      </c>
      <c r="L671" t="b">
        <v>0</v>
      </c>
      <c r="M671" t="b">
        <v>0</v>
      </c>
      <c r="N671" t="s">
        <v>89</v>
      </c>
      <c r="O671" s="4">
        <f>E671/D671</f>
        <v>1.8491304347826087</v>
      </c>
      <c r="P671" s="5">
        <f>IFERROR(E671/G671,"No Backers")</f>
        <v>103.73170731707317</v>
      </c>
      <c r="Q671" s="7" t="str">
        <f>LEFT(N671,FIND("/",N671)-1)</f>
        <v>games</v>
      </c>
      <c r="R671" s="7" t="str">
        <f>RIGHT(N671,LEN(N671)-FIND("/",N671))</f>
        <v>video games</v>
      </c>
      <c r="S671" s="11">
        <f t="shared" si="20"/>
        <v>42250.208333333328</v>
      </c>
      <c r="T671" s="11">
        <f t="shared" si="21"/>
        <v>42275.208333333328</v>
      </c>
    </row>
    <row r="672" spans="1:20" ht="31.2" x14ac:dyDescent="0.3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1385</v>
      </c>
      <c r="H672" t="s">
        <v>40</v>
      </c>
      <c r="I672" t="s">
        <v>41</v>
      </c>
      <c r="J672">
        <v>1512712800</v>
      </c>
      <c r="K672">
        <v>1512799200</v>
      </c>
      <c r="L672" t="b">
        <v>0</v>
      </c>
      <c r="M672" t="b">
        <v>0</v>
      </c>
      <c r="N672" t="s">
        <v>42</v>
      </c>
      <c r="O672" s="4">
        <f>E672/D672</f>
        <v>1.8495548961424333</v>
      </c>
      <c r="P672" s="5">
        <f>IFERROR(E672/G672,"No Backers")</f>
        <v>45.003610108303249</v>
      </c>
      <c r="Q672" s="7" t="str">
        <f>LEFT(N672,FIND("/",N672)-1)</f>
        <v>film &amp; video</v>
      </c>
      <c r="R672" s="7" t="str">
        <f>RIGHT(N672,LEN(N672)-FIND("/",N672))</f>
        <v>documentary</v>
      </c>
      <c r="S672" s="11">
        <f t="shared" si="20"/>
        <v>43077.25</v>
      </c>
      <c r="T672" s="11">
        <f t="shared" si="21"/>
        <v>43078.25</v>
      </c>
    </row>
    <row r="673" spans="1:20" ht="31.2" x14ac:dyDescent="0.3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122</v>
      </c>
      <c r="H673" t="s">
        <v>21</v>
      </c>
      <c r="I673" t="s">
        <v>22</v>
      </c>
      <c r="J673">
        <v>1359957600</v>
      </c>
      <c r="K673">
        <v>1360130400</v>
      </c>
      <c r="L673" t="b">
        <v>0</v>
      </c>
      <c r="M673" t="b">
        <v>0</v>
      </c>
      <c r="N673" t="s">
        <v>53</v>
      </c>
      <c r="O673" s="4">
        <f>E673/D673</f>
        <v>1.8566071428571429</v>
      </c>
      <c r="P673" s="5">
        <f>IFERROR(E673/G673,"No Backers")</f>
        <v>85.221311475409834</v>
      </c>
      <c r="Q673" s="7" t="str">
        <f>LEFT(N673,FIND("/",N673)-1)</f>
        <v>film &amp; video</v>
      </c>
      <c r="R673" s="7" t="str">
        <f>RIGHT(N673,LEN(N673)-FIND("/",N673))</f>
        <v>drama</v>
      </c>
      <c r="S673" s="11">
        <f t="shared" si="20"/>
        <v>41309.25</v>
      </c>
      <c r="T673" s="11">
        <f t="shared" si="21"/>
        <v>41311.25</v>
      </c>
    </row>
    <row r="674" spans="1:20" ht="31.2" x14ac:dyDescent="0.3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3272</v>
      </c>
      <c r="H674" t="s">
        <v>21</v>
      </c>
      <c r="I674" t="s">
        <v>22</v>
      </c>
      <c r="J674">
        <v>1410757200</v>
      </c>
      <c r="K674">
        <v>1411534800</v>
      </c>
      <c r="L674" t="b">
        <v>0</v>
      </c>
      <c r="M674" t="b">
        <v>0</v>
      </c>
      <c r="N674" t="s">
        <v>33</v>
      </c>
      <c r="O674" s="4">
        <f>E674/D674</f>
        <v>1.8582098765432098</v>
      </c>
      <c r="P674" s="5">
        <f>IFERROR(E674/G674,"No Backers")</f>
        <v>46.000916870415651</v>
      </c>
      <c r="Q674" s="7" t="str">
        <f>LEFT(N674,FIND("/",N674)-1)</f>
        <v>theater</v>
      </c>
      <c r="R674" s="7" t="str">
        <f>RIGHT(N674,LEN(N674)-FIND("/",N674))</f>
        <v>plays</v>
      </c>
      <c r="S674" s="11">
        <f t="shared" si="20"/>
        <v>41897.208333333336</v>
      </c>
      <c r="T674" s="11">
        <f t="shared" si="21"/>
        <v>41906.208333333336</v>
      </c>
    </row>
    <row r="675" spans="1:20" x14ac:dyDescent="0.3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6212</v>
      </c>
      <c r="H675" t="s">
        <v>21</v>
      </c>
      <c r="I675" t="s">
        <v>22</v>
      </c>
      <c r="J675">
        <v>1406178000</v>
      </c>
      <c r="K675">
        <v>1407560400</v>
      </c>
      <c r="L675" t="b">
        <v>0</v>
      </c>
      <c r="M675" t="b">
        <v>0</v>
      </c>
      <c r="N675" t="s">
        <v>133</v>
      </c>
      <c r="O675" s="4">
        <f>E675/D675</f>
        <v>1.859390243902439</v>
      </c>
      <c r="P675" s="5">
        <f>IFERROR(E675/G675,"No Backers")</f>
        <v>26.998873148744366</v>
      </c>
      <c r="Q675" s="7" t="str">
        <f>LEFT(N675,FIND("/",N675)-1)</f>
        <v>publishing</v>
      </c>
      <c r="R675" s="7" t="str">
        <f>RIGHT(N675,LEN(N675)-FIND("/",N675))</f>
        <v>radio &amp; podcasts</v>
      </c>
      <c r="S675" s="11">
        <f t="shared" si="20"/>
        <v>41844.208333333336</v>
      </c>
      <c r="T675" s="11">
        <f t="shared" si="21"/>
        <v>41860.208333333336</v>
      </c>
    </row>
    <row r="676" spans="1:20" x14ac:dyDescent="0.3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5180</v>
      </c>
      <c r="H676" t="s">
        <v>21</v>
      </c>
      <c r="I676" t="s">
        <v>22</v>
      </c>
      <c r="J676">
        <v>1279170000</v>
      </c>
      <c r="K676">
        <v>1283058000</v>
      </c>
      <c r="L676" t="b">
        <v>0</v>
      </c>
      <c r="M676" t="b">
        <v>0</v>
      </c>
      <c r="N676" t="s">
        <v>33</v>
      </c>
      <c r="O676" s="4">
        <f>E676/D676</f>
        <v>1.8603314917127072</v>
      </c>
      <c r="P676" s="5">
        <f>IFERROR(E676/G676,"No Backers")</f>
        <v>26.0015444015444</v>
      </c>
      <c r="Q676" s="7" t="str">
        <f>LEFT(N676,FIND("/",N676)-1)</f>
        <v>theater</v>
      </c>
      <c r="R676" s="7" t="str">
        <f>RIGHT(N676,LEN(N676)-FIND("/",N676))</f>
        <v>plays</v>
      </c>
      <c r="S676" s="11">
        <f t="shared" si="20"/>
        <v>40374.208333333336</v>
      </c>
      <c r="T676" s="11">
        <f t="shared" si="21"/>
        <v>40419.208333333336</v>
      </c>
    </row>
    <row r="677" spans="1:20" ht="31.2" x14ac:dyDescent="0.3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86</v>
      </c>
      <c r="H677" t="s">
        <v>21</v>
      </c>
      <c r="I677" t="s">
        <v>22</v>
      </c>
      <c r="J677">
        <v>1524459600</v>
      </c>
      <c r="K677">
        <v>1525928400</v>
      </c>
      <c r="L677" t="b">
        <v>0</v>
      </c>
      <c r="M677" t="b">
        <v>1</v>
      </c>
      <c r="N677" t="s">
        <v>33</v>
      </c>
      <c r="O677" s="4">
        <f>E677/D677</f>
        <v>1.8648571428571428</v>
      </c>
      <c r="P677" s="5">
        <f>IFERROR(E677/G677,"No Backers")</f>
        <v>75.895348837209298</v>
      </c>
      <c r="Q677" s="7" t="str">
        <f>LEFT(N677,FIND("/",N677)-1)</f>
        <v>theater</v>
      </c>
      <c r="R677" s="7" t="str">
        <f>RIGHT(N677,LEN(N677)-FIND("/",N677))</f>
        <v>plays</v>
      </c>
      <c r="S677" s="11">
        <f t="shared" si="20"/>
        <v>43213.208333333328</v>
      </c>
      <c r="T677" s="11">
        <f t="shared" si="21"/>
        <v>43230.208333333328</v>
      </c>
    </row>
    <row r="678" spans="1:20" x14ac:dyDescent="0.3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50</v>
      </c>
      <c r="H678" t="s">
        <v>21</v>
      </c>
      <c r="I678" t="s">
        <v>22</v>
      </c>
      <c r="J678">
        <v>1379048400</v>
      </c>
      <c r="K678">
        <v>1380344400</v>
      </c>
      <c r="L678" t="b">
        <v>0</v>
      </c>
      <c r="M678" t="b">
        <v>0</v>
      </c>
      <c r="N678" t="s">
        <v>122</v>
      </c>
      <c r="O678" s="4">
        <f>E678/D678</f>
        <v>1.8654166666666667</v>
      </c>
      <c r="P678" s="5">
        <f>IFERROR(E678/G678,"No Backers")</f>
        <v>89.54</v>
      </c>
      <c r="Q678" s="7" t="str">
        <f>LEFT(N678,FIND("/",N678)-1)</f>
        <v>photography</v>
      </c>
      <c r="R678" s="7" t="str">
        <f>RIGHT(N678,LEN(N678)-FIND("/",N678))</f>
        <v>photography books</v>
      </c>
      <c r="S678" s="11">
        <f t="shared" si="20"/>
        <v>41530.208333333336</v>
      </c>
      <c r="T678" s="11">
        <f t="shared" si="21"/>
        <v>41545.208333333336</v>
      </c>
    </row>
    <row r="679" spans="1:20" x14ac:dyDescent="0.3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1113</v>
      </c>
      <c r="H679" t="s">
        <v>21</v>
      </c>
      <c r="I679" t="s">
        <v>22</v>
      </c>
      <c r="J679">
        <v>1515564000</v>
      </c>
      <c r="K679">
        <v>1516168800</v>
      </c>
      <c r="L679" t="b">
        <v>0</v>
      </c>
      <c r="M679" t="b">
        <v>0</v>
      </c>
      <c r="N679" t="s">
        <v>23</v>
      </c>
      <c r="O679" s="4">
        <f>E679/D679</f>
        <v>1.8661329305135952</v>
      </c>
      <c r="P679" s="5">
        <f>IFERROR(E679/G679,"No Backers")</f>
        <v>110.99550763701707</v>
      </c>
      <c r="Q679" s="7" t="str">
        <f>LEFT(N679,FIND("/",N679)-1)</f>
        <v>music</v>
      </c>
      <c r="R679" s="7" t="str">
        <f>RIGHT(N679,LEN(N679)-FIND("/",N679))</f>
        <v>rock</v>
      </c>
      <c r="S679" s="11">
        <f t="shared" si="20"/>
        <v>43110.25</v>
      </c>
      <c r="T679" s="11">
        <f t="shared" si="21"/>
        <v>43117.25</v>
      </c>
    </row>
    <row r="680" spans="1:20" x14ac:dyDescent="0.3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107</v>
      </c>
      <c r="H680" t="s">
        <v>21</v>
      </c>
      <c r="I680" t="s">
        <v>22</v>
      </c>
      <c r="J680">
        <v>1443848400</v>
      </c>
      <c r="K680">
        <v>1447394400</v>
      </c>
      <c r="L680" t="b">
        <v>0</v>
      </c>
      <c r="M680" t="b">
        <v>0</v>
      </c>
      <c r="N680" t="s">
        <v>68</v>
      </c>
      <c r="O680" s="4">
        <f>E680/D680</f>
        <v>1.8721212121212121</v>
      </c>
      <c r="P680" s="5">
        <f>IFERROR(E680/G680,"No Backers")</f>
        <v>57.738317757009348</v>
      </c>
      <c r="Q680" s="7" t="str">
        <f>LEFT(N680,FIND("/",N680)-1)</f>
        <v>publishing</v>
      </c>
      <c r="R680" s="7" t="str">
        <f>RIGHT(N680,LEN(N680)-FIND("/",N680))</f>
        <v>nonfiction</v>
      </c>
      <c r="S680" s="11">
        <f t="shared" si="20"/>
        <v>42280.208333333328</v>
      </c>
      <c r="T680" s="11">
        <f t="shared" si="21"/>
        <v>42321.25</v>
      </c>
    </row>
    <row r="681" spans="1:20" ht="31.2" x14ac:dyDescent="0.3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85</v>
      </c>
      <c r="H681" t="s">
        <v>21</v>
      </c>
      <c r="I681" t="s">
        <v>22</v>
      </c>
      <c r="J681">
        <v>1312174800</v>
      </c>
      <c r="K681">
        <v>1312520400</v>
      </c>
      <c r="L681" t="b">
        <v>0</v>
      </c>
      <c r="M681" t="b">
        <v>0</v>
      </c>
      <c r="N681" t="s">
        <v>33</v>
      </c>
      <c r="O681" s="4">
        <f>E681/D681</f>
        <v>1.8742857142857143</v>
      </c>
      <c r="P681" s="5">
        <f>IFERROR(E681/G681,"No Backers")</f>
        <v>77.17647058823529</v>
      </c>
      <c r="Q681" s="7" t="str">
        <f>LEFT(N681,FIND("/",N681)-1)</f>
        <v>theater</v>
      </c>
      <c r="R681" s="7" t="str">
        <f>RIGHT(N681,LEN(N681)-FIND("/",N681))</f>
        <v>plays</v>
      </c>
      <c r="S681" s="11">
        <f t="shared" si="20"/>
        <v>40756.208333333336</v>
      </c>
      <c r="T681" s="11">
        <f t="shared" si="21"/>
        <v>40760.208333333336</v>
      </c>
    </row>
    <row r="682" spans="1:20" x14ac:dyDescent="0.3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80</v>
      </c>
      <c r="H682" t="s">
        <v>21</v>
      </c>
      <c r="I682" t="s">
        <v>22</v>
      </c>
      <c r="J682">
        <v>1517032800</v>
      </c>
      <c r="K682">
        <v>1517810400</v>
      </c>
      <c r="L682" t="b">
        <v>0</v>
      </c>
      <c r="M682" t="b">
        <v>0</v>
      </c>
      <c r="N682" t="s">
        <v>206</v>
      </c>
      <c r="O682" s="4">
        <f>E682/D682</f>
        <v>1.8785106382978722</v>
      </c>
      <c r="P682" s="5">
        <f>IFERROR(E682/G682,"No Backers")</f>
        <v>110.3625</v>
      </c>
      <c r="Q682" s="7" t="str">
        <f>LEFT(N682,FIND("/",N682)-1)</f>
        <v>publishing</v>
      </c>
      <c r="R682" s="7" t="str">
        <f>RIGHT(N682,LEN(N682)-FIND("/",N682))</f>
        <v>translations</v>
      </c>
      <c r="S682" s="11">
        <f t="shared" si="20"/>
        <v>43127.25</v>
      </c>
      <c r="T682" s="11">
        <f t="shared" si="21"/>
        <v>43136.25</v>
      </c>
    </row>
    <row r="683" spans="1:20" x14ac:dyDescent="0.3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1887</v>
      </c>
      <c r="H683" t="s">
        <v>21</v>
      </c>
      <c r="I683" t="s">
        <v>22</v>
      </c>
      <c r="J683">
        <v>1389160800</v>
      </c>
      <c r="K683">
        <v>1389592800</v>
      </c>
      <c r="L683" t="b">
        <v>0</v>
      </c>
      <c r="M683" t="b">
        <v>0</v>
      </c>
      <c r="N683" t="s">
        <v>122</v>
      </c>
      <c r="O683" s="4">
        <f>E683/D683</f>
        <v>1.8828503562945369</v>
      </c>
      <c r="P683" s="5">
        <f>IFERROR(E683/G683,"No Backers")</f>
        <v>42.007419183889773</v>
      </c>
      <c r="Q683" s="7" t="str">
        <f>LEFT(N683,FIND("/",N683)-1)</f>
        <v>photography</v>
      </c>
      <c r="R683" s="7" t="str">
        <f>RIGHT(N683,LEN(N683)-FIND("/",N683))</f>
        <v>photography books</v>
      </c>
      <c r="S683" s="11">
        <f t="shared" si="20"/>
        <v>41647.25</v>
      </c>
      <c r="T683" s="11">
        <f t="shared" si="21"/>
        <v>41652.25</v>
      </c>
    </row>
    <row r="684" spans="1:20" x14ac:dyDescent="0.3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160</v>
      </c>
      <c r="H684" t="s">
        <v>40</v>
      </c>
      <c r="I684" t="s">
        <v>41</v>
      </c>
      <c r="J684">
        <v>1457330400</v>
      </c>
      <c r="K684">
        <v>1458277200</v>
      </c>
      <c r="L684" t="b">
        <v>0</v>
      </c>
      <c r="M684" t="b">
        <v>0</v>
      </c>
      <c r="N684" t="s">
        <v>23</v>
      </c>
      <c r="O684" s="4">
        <f>E684/D684</f>
        <v>1.8838235294117647</v>
      </c>
      <c r="P684" s="5">
        <f>IFERROR(E684/G684,"No Backers")</f>
        <v>40.03125</v>
      </c>
      <c r="Q684" s="7" t="str">
        <f>LEFT(N684,FIND("/",N684)-1)</f>
        <v>music</v>
      </c>
      <c r="R684" s="7" t="str">
        <f>RIGHT(N684,LEN(N684)-FIND("/",N684))</f>
        <v>rock</v>
      </c>
      <c r="S684" s="11">
        <f t="shared" si="20"/>
        <v>42436.25</v>
      </c>
      <c r="T684" s="11">
        <f t="shared" si="21"/>
        <v>42447.208333333328</v>
      </c>
    </row>
    <row r="685" spans="1:20" x14ac:dyDescent="0.3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121</v>
      </c>
      <c r="H685" t="s">
        <v>21</v>
      </c>
      <c r="I685" t="s">
        <v>22</v>
      </c>
      <c r="J685">
        <v>1338440400</v>
      </c>
      <c r="K685">
        <v>1340859600</v>
      </c>
      <c r="L685" t="b">
        <v>0</v>
      </c>
      <c r="M685" t="b">
        <v>1</v>
      </c>
      <c r="N685" t="s">
        <v>33</v>
      </c>
      <c r="O685" s="4">
        <f>E685/D685</f>
        <v>1.8847058823529412</v>
      </c>
      <c r="P685" s="5">
        <f>IFERROR(E685/G685,"No Backers")</f>
        <v>52.958677685950413</v>
      </c>
      <c r="Q685" s="7" t="str">
        <f>LEFT(N685,FIND("/",N685)-1)</f>
        <v>theater</v>
      </c>
      <c r="R685" s="7" t="str">
        <f>RIGHT(N685,LEN(N685)-FIND("/",N685))</f>
        <v>plays</v>
      </c>
      <c r="S685" s="11">
        <f t="shared" si="20"/>
        <v>41060.208333333336</v>
      </c>
      <c r="T685" s="11">
        <f t="shared" si="21"/>
        <v>41088.208333333336</v>
      </c>
    </row>
    <row r="686" spans="1:20" x14ac:dyDescent="0.3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56</v>
      </c>
      <c r="H686" t="s">
        <v>40</v>
      </c>
      <c r="I686" t="s">
        <v>41</v>
      </c>
      <c r="J686">
        <v>1373518800</v>
      </c>
      <c r="K686">
        <v>1376110800</v>
      </c>
      <c r="L686" t="b">
        <v>0</v>
      </c>
      <c r="M686" t="b">
        <v>1</v>
      </c>
      <c r="N686" t="s">
        <v>269</v>
      </c>
      <c r="O686" s="4">
        <f>E686/D686</f>
        <v>1.8870588235294117</v>
      </c>
      <c r="P686" s="5">
        <f>IFERROR(E686/G686,"No Backers")</f>
        <v>57.285714285714285</v>
      </c>
      <c r="Q686" s="7" t="str">
        <f>LEFT(N686,FIND("/",N686)-1)</f>
        <v>film &amp; video</v>
      </c>
      <c r="R686" s="7" t="str">
        <f>RIGHT(N686,LEN(N686)-FIND("/",N686))</f>
        <v>television</v>
      </c>
      <c r="S686" s="11">
        <f t="shared" si="20"/>
        <v>41466.208333333336</v>
      </c>
      <c r="T686" s="11">
        <f t="shared" si="21"/>
        <v>41496.208333333336</v>
      </c>
    </row>
    <row r="687" spans="1:20" x14ac:dyDescent="0.3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238</v>
      </c>
      <c r="H687" t="s">
        <v>40</v>
      </c>
      <c r="I687" t="s">
        <v>41</v>
      </c>
      <c r="J687">
        <v>1379653200</v>
      </c>
      <c r="K687">
        <v>1379739600</v>
      </c>
      <c r="L687" t="b">
        <v>0</v>
      </c>
      <c r="M687" t="b">
        <v>1</v>
      </c>
      <c r="N687" t="s">
        <v>60</v>
      </c>
      <c r="O687" s="4">
        <f>E687/D687</f>
        <v>1.8951562500000001</v>
      </c>
      <c r="P687" s="5">
        <f>IFERROR(E687/G687,"No Backers")</f>
        <v>50.962184873949582</v>
      </c>
      <c r="Q687" s="7" t="str">
        <f>LEFT(N687,FIND("/",N687)-1)</f>
        <v>music</v>
      </c>
      <c r="R687" s="7" t="str">
        <f>RIGHT(N687,LEN(N687)-FIND("/",N687))</f>
        <v>indie rock</v>
      </c>
      <c r="S687" s="11">
        <f t="shared" si="20"/>
        <v>41537.208333333336</v>
      </c>
      <c r="T687" s="11">
        <f t="shared" si="21"/>
        <v>41538.208333333336</v>
      </c>
    </row>
    <row r="688" spans="1:20" x14ac:dyDescent="0.3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t="s">
        <v>21</v>
      </c>
      <c r="I688" t="s">
        <v>22</v>
      </c>
      <c r="J688">
        <v>1571547600</v>
      </c>
      <c r="K688">
        <v>1575439200</v>
      </c>
      <c r="L688" t="b">
        <v>0</v>
      </c>
      <c r="M688" t="b">
        <v>0</v>
      </c>
      <c r="N688" t="s">
        <v>23</v>
      </c>
      <c r="O688" s="4">
        <f>E688/D688</f>
        <v>1.89625</v>
      </c>
      <c r="P688" s="5">
        <f>IFERROR(E688/G688,"No Backers")</f>
        <v>45.059405940594061</v>
      </c>
      <c r="Q688" s="7" t="str">
        <f>LEFT(N688,FIND("/",N688)-1)</f>
        <v>music</v>
      </c>
      <c r="R688" s="7" t="str">
        <f>RIGHT(N688,LEN(N688)-FIND("/",N688))</f>
        <v>rock</v>
      </c>
      <c r="S688" s="11">
        <f t="shared" si="20"/>
        <v>43758.208333333328</v>
      </c>
      <c r="T688" s="11">
        <f t="shared" si="21"/>
        <v>43803.25</v>
      </c>
    </row>
    <row r="689" spans="1:20" x14ac:dyDescent="0.3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1170</v>
      </c>
      <c r="H689" t="s">
        <v>21</v>
      </c>
      <c r="I689" t="s">
        <v>22</v>
      </c>
      <c r="J689">
        <v>1348635600</v>
      </c>
      <c r="K689">
        <v>1349413200</v>
      </c>
      <c r="L689" t="b">
        <v>0</v>
      </c>
      <c r="M689" t="b">
        <v>0</v>
      </c>
      <c r="N689" t="s">
        <v>122</v>
      </c>
      <c r="O689" s="4">
        <f>E689/D689</f>
        <v>1.8974959871589085</v>
      </c>
      <c r="P689" s="5">
        <f>IFERROR(E689/G689,"No Backers")</f>
        <v>101.03760683760684</v>
      </c>
      <c r="Q689" s="7" t="str">
        <f>LEFT(N689,FIND("/",N689)-1)</f>
        <v>photography</v>
      </c>
      <c r="R689" s="7" t="str">
        <f>RIGHT(N689,LEN(N689)-FIND("/",N689))</f>
        <v>photography books</v>
      </c>
      <c r="S689" s="11">
        <f t="shared" si="20"/>
        <v>41178.208333333336</v>
      </c>
      <c r="T689" s="11">
        <f t="shared" si="21"/>
        <v>41187.208333333336</v>
      </c>
    </row>
    <row r="690" spans="1:20" x14ac:dyDescent="0.3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157</v>
      </c>
      <c r="H690" t="s">
        <v>21</v>
      </c>
      <c r="I690" t="s">
        <v>22</v>
      </c>
      <c r="J690">
        <v>1395032400</v>
      </c>
      <c r="K690">
        <v>1398920400</v>
      </c>
      <c r="L690" t="b">
        <v>0</v>
      </c>
      <c r="M690" t="b">
        <v>1</v>
      </c>
      <c r="N690" t="s">
        <v>42</v>
      </c>
      <c r="O690" s="4">
        <f>E690/D690</f>
        <v>1.9018181818181819</v>
      </c>
      <c r="P690" s="5">
        <f>IFERROR(E690/G690,"No Backers")</f>
        <v>93.273885350318466</v>
      </c>
      <c r="Q690" s="7" t="str">
        <f>LEFT(N690,FIND("/",N690)-1)</f>
        <v>film &amp; video</v>
      </c>
      <c r="R690" s="7" t="str">
        <f>RIGHT(N690,LEN(N690)-FIND("/",N690))</f>
        <v>documentary</v>
      </c>
      <c r="S690" s="11">
        <f t="shared" si="20"/>
        <v>41715.208333333336</v>
      </c>
      <c r="T690" s="11">
        <f t="shared" si="21"/>
        <v>41760.208333333336</v>
      </c>
    </row>
    <row r="691" spans="1:20" x14ac:dyDescent="0.3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2353</v>
      </c>
      <c r="H691" t="s">
        <v>21</v>
      </c>
      <c r="I691" t="s">
        <v>22</v>
      </c>
      <c r="J691">
        <v>1492059600</v>
      </c>
      <c r="K691">
        <v>1492923600</v>
      </c>
      <c r="L691" t="b">
        <v>0</v>
      </c>
      <c r="M691" t="b">
        <v>0</v>
      </c>
      <c r="N691" t="s">
        <v>33</v>
      </c>
      <c r="O691" s="4">
        <f>E691/D691</f>
        <v>1.9055555555555554</v>
      </c>
      <c r="P691" s="5">
        <f>IFERROR(E691/G691,"No Backers")</f>
        <v>43.00254993625159</v>
      </c>
      <c r="Q691" s="7" t="str">
        <f>LEFT(N691,FIND("/",N691)-1)</f>
        <v>theater</v>
      </c>
      <c r="R691" s="7" t="str">
        <f>RIGHT(N691,LEN(N691)-FIND("/",N691))</f>
        <v>plays</v>
      </c>
      <c r="S691" s="11">
        <f t="shared" si="20"/>
        <v>42838.208333333328</v>
      </c>
      <c r="T691" s="11">
        <f t="shared" si="21"/>
        <v>42848.208333333328</v>
      </c>
    </row>
    <row r="692" spans="1:20" x14ac:dyDescent="0.3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264</v>
      </c>
      <c r="H692" t="s">
        <v>21</v>
      </c>
      <c r="I692" t="s">
        <v>22</v>
      </c>
      <c r="J692">
        <v>1488434400</v>
      </c>
      <c r="K692">
        <v>1489554000</v>
      </c>
      <c r="L692" t="b">
        <v>1</v>
      </c>
      <c r="M692" t="b">
        <v>0</v>
      </c>
      <c r="N692" t="s">
        <v>122</v>
      </c>
      <c r="O692" s="4">
        <f>E692/D692</f>
        <v>1.9147826086956521</v>
      </c>
      <c r="P692" s="5">
        <f>IFERROR(E692/G692,"No Backers")</f>
        <v>50.045454545454547</v>
      </c>
      <c r="Q692" s="7" t="str">
        <f>LEFT(N692,FIND("/",N692)-1)</f>
        <v>photography</v>
      </c>
      <c r="R692" s="7" t="str">
        <f>RIGHT(N692,LEN(N692)-FIND("/",N692))</f>
        <v>photography books</v>
      </c>
      <c r="S692" s="11">
        <f t="shared" si="20"/>
        <v>42796.25</v>
      </c>
      <c r="T692" s="11">
        <f t="shared" si="21"/>
        <v>42809.208333333328</v>
      </c>
    </row>
    <row r="693" spans="1:20" ht="31.2" x14ac:dyDescent="0.3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144</v>
      </c>
      <c r="H693" t="s">
        <v>21</v>
      </c>
      <c r="I693" t="s">
        <v>22</v>
      </c>
      <c r="J693">
        <v>1573970400</v>
      </c>
      <c r="K693">
        <v>1574575200</v>
      </c>
      <c r="L693" t="b">
        <v>0</v>
      </c>
      <c r="M693" t="b">
        <v>0</v>
      </c>
      <c r="N693" t="s">
        <v>1029</v>
      </c>
      <c r="O693" s="4">
        <f>E693/D693</f>
        <v>1.915</v>
      </c>
      <c r="P693" s="5">
        <f>IFERROR(E693/G693,"No Backers")</f>
        <v>31.916666666666668</v>
      </c>
      <c r="Q693" s="7" t="str">
        <f>LEFT(N693,FIND("/",N693)-1)</f>
        <v>journalism</v>
      </c>
      <c r="R693" s="7" t="str">
        <f>RIGHT(N693,LEN(N693)-FIND("/",N693))</f>
        <v>audio</v>
      </c>
      <c r="S693" s="11">
        <f t="shared" si="20"/>
        <v>43786.25</v>
      </c>
      <c r="T693" s="11">
        <f t="shared" si="21"/>
        <v>43793.25</v>
      </c>
    </row>
    <row r="694" spans="1:20" x14ac:dyDescent="0.3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134</v>
      </c>
      <c r="H694" t="s">
        <v>21</v>
      </c>
      <c r="I694" t="s">
        <v>22</v>
      </c>
      <c r="J694">
        <v>1522126800</v>
      </c>
      <c r="K694">
        <v>1523077200</v>
      </c>
      <c r="L694" t="b">
        <v>0</v>
      </c>
      <c r="M694" t="b">
        <v>0</v>
      </c>
      <c r="N694" t="s">
        <v>65</v>
      </c>
      <c r="O694" s="4">
        <f>E694/D694</f>
        <v>1.9174666666666667</v>
      </c>
      <c r="P694" s="5">
        <f>IFERROR(E694/G694,"No Backers")</f>
        <v>107.32089552238806</v>
      </c>
      <c r="Q694" s="7" t="str">
        <f>LEFT(N694,FIND("/",N694)-1)</f>
        <v>technology</v>
      </c>
      <c r="R694" s="7" t="str">
        <f>RIGHT(N694,LEN(N694)-FIND("/",N694))</f>
        <v>wearables</v>
      </c>
      <c r="S694" s="11">
        <f t="shared" si="20"/>
        <v>43186.208333333328</v>
      </c>
      <c r="T694" s="11">
        <f t="shared" si="21"/>
        <v>43197.208333333328</v>
      </c>
    </row>
    <row r="695" spans="1:20" x14ac:dyDescent="0.3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94</v>
      </c>
      <c r="H695" t="s">
        <v>21</v>
      </c>
      <c r="I695" t="s">
        <v>22</v>
      </c>
      <c r="J695">
        <v>1529643600</v>
      </c>
      <c r="K695">
        <v>1531112400</v>
      </c>
      <c r="L695" t="b">
        <v>1</v>
      </c>
      <c r="M695" t="b">
        <v>0</v>
      </c>
      <c r="N695" t="s">
        <v>33</v>
      </c>
      <c r="O695" s="4">
        <f>E695/D695</f>
        <v>1.9249019607843136</v>
      </c>
      <c r="P695" s="5">
        <f>IFERROR(E695/G695,"No Backers")</f>
        <v>104.43617021276596</v>
      </c>
      <c r="Q695" s="7" t="str">
        <f>LEFT(N695,FIND("/",N695)-1)</f>
        <v>theater</v>
      </c>
      <c r="R695" s="7" t="str">
        <f>RIGHT(N695,LEN(N695)-FIND("/",N695))</f>
        <v>plays</v>
      </c>
      <c r="S695" s="11">
        <f t="shared" si="20"/>
        <v>43273.208333333328</v>
      </c>
      <c r="T695" s="11">
        <f t="shared" si="21"/>
        <v>43290.208333333328</v>
      </c>
    </row>
    <row r="696" spans="1:20" ht="31.2" x14ac:dyDescent="0.3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127</v>
      </c>
      <c r="H696" t="s">
        <v>26</v>
      </c>
      <c r="I696" t="s">
        <v>27</v>
      </c>
      <c r="J696">
        <v>1556341200</v>
      </c>
      <c r="K696">
        <v>1559278800</v>
      </c>
      <c r="L696" t="b">
        <v>0</v>
      </c>
      <c r="M696" t="b">
        <v>1</v>
      </c>
      <c r="N696" t="s">
        <v>71</v>
      </c>
      <c r="O696" s="4">
        <f>E696/D696</f>
        <v>1.9311940298507462</v>
      </c>
      <c r="P696" s="5">
        <f>IFERROR(E696/G696,"No Backers")</f>
        <v>101.88188976377953</v>
      </c>
      <c r="Q696" s="7" t="str">
        <f>LEFT(N696,FIND("/",N696)-1)</f>
        <v>film &amp; video</v>
      </c>
      <c r="R696" s="7" t="str">
        <f>RIGHT(N696,LEN(N696)-FIND("/",N696))</f>
        <v>animation</v>
      </c>
      <c r="S696" s="11">
        <f t="shared" si="20"/>
        <v>43582.208333333328</v>
      </c>
      <c r="T696" s="11">
        <f t="shared" si="21"/>
        <v>43616.208333333328</v>
      </c>
    </row>
    <row r="697" spans="1:20" ht="31.2" x14ac:dyDescent="0.3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221</v>
      </c>
      <c r="H697" t="s">
        <v>21</v>
      </c>
      <c r="I697" t="s">
        <v>22</v>
      </c>
      <c r="J697">
        <v>1511848800</v>
      </c>
      <c r="K697">
        <v>1512712800</v>
      </c>
      <c r="L697" t="b">
        <v>0</v>
      </c>
      <c r="M697" t="b">
        <v>1</v>
      </c>
      <c r="N697" t="s">
        <v>33</v>
      </c>
      <c r="O697" s="4">
        <f>E697/D697</f>
        <v>1.9312499999999999</v>
      </c>
      <c r="P697" s="5">
        <f>IFERROR(E697/G697,"No Backers")</f>
        <v>55.927601809954751</v>
      </c>
      <c r="Q697" s="7" t="str">
        <f>LEFT(N697,FIND("/",N697)-1)</f>
        <v>theater</v>
      </c>
      <c r="R697" s="7" t="str">
        <f>RIGHT(N697,LEN(N697)-FIND("/",N697))</f>
        <v>plays</v>
      </c>
      <c r="S697" s="11">
        <f t="shared" si="20"/>
        <v>43067.25</v>
      </c>
      <c r="T697" s="11">
        <f t="shared" si="21"/>
        <v>43077.25</v>
      </c>
    </row>
    <row r="698" spans="1:20" x14ac:dyDescent="0.3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2551</v>
      </c>
      <c r="H698" t="s">
        <v>21</v>
      </c>
      <c r="I698" t="s">
        <v>22</v>
      </c>
      <c r="J698">
        <v>1496293200</v>
      </c>
      <c r="K698">
        <v>1500440400</v>
      </c>
      <c r="L698" t="b">
        <v>0</v>
      </c>
      <c r="M698" t="b">
        <v>1</v>
      </c>
      <c r="N698" t="s">
        <v>292</v>
      </c>
      <c r="O698" s="4">
        <f>E698/D698</f>
        <v>1.936892523364486</v>
      </c>
      <c r="P698" s="5">
        <f>IFERROR(E698/G698,"No Backers")</f>
        <v>64.99333594668758</v>
      </c>
      <c r="Q698" s="7" t="str">
        <f>LEFT(N698,FIND("/",N698)-1)</f>
        <v>games</v>
      </c>
      <c r="R698" s="7" t="str">
        <f>RIGHT(N698,LEN(N698)-FIND("/",N698))</f>
        <v>mobile games</v>
      </c>
      <c r="S698" s="11">
        <f t="shared" si="20"/>
        <v>42887.208333333328</v>
      </c>
      <c r="T698" s="11">
        <f t="shared" si="21"/>
        <v>42935.208333333328</v>
      </c>
    </row>
    <row r="699" spans="1:20" ht="31.2" x14ac:dyDescent="0.3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4289</v>
      </c>
      <c r="H699" t="s">
        <v>21</v>
      </c>
      <c r="I699" t="s">
        <v>22</v>
      </c>
      <c r="J699">
        <v>1289019600</v>
      </c>
      <c r="K699">
        <v>1289714400</v>
      </c>
      <c r="L699" t="b">
        <v>0</v>
      </c>
      <c r="M699" t="b">
        <v>1</v>
      </c>
      <c r="N699" t="s">
        <v>60</v>
      </c>
      <c r="O699" s="4">
        <f>E699/D699</f>
        <v>1.9516382252559727</v>
      </c>
      <c r="P699" s="5">
        <f>IFERROR(E699/G699,"No Backers")</f>
        <v>39.997435299603637</v>
      </c>
      <c r="Q699" s="7" t="str">
        <f>LEFT(N699,FIND("/",N699)-1)</f>
        <v>music</v>
      </c>
      <c r="R699" s="7" t="str">
        <f>RIGHT(N699,LEN(N699)-FIND("/",N699))</f>
        <v>indie rock</v>
      </c>
      <c r="S699" s="11">
        <f t="shared" si="20"/>
        <v>40488.208333333336</v>
      </c>
      <c r="T699" s="11">
        <f t="shared" si="21"/>
        <v>40496.25</v>
      </c>
    </row>
    <row r="700" spans="1:20" ht="31.2" x14ac:dyDescent="0.3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t="s">
        <v>21</v>
      </c>
      <c r="I700" t="s">
        <v>22</v>
      </c>
      <c r="J700">
        <v>1416895200</v>
      </c>
      <c r="K700">
        <v>1419400800</v>
      </c>
      <c r="L700" t="b">
        <v>0</v>
      </c>
      <c r="M700" t="b">
        <v>0</v>
      </c>
      <c r="N700" t="s">
        <v>33</v>
      </c>
      <c r="O700" s="4">
        <f>E700/D700</f>
        <v>1.9672368421052631</v>
      </c>
      <c r="P700" s="5">
        <f>IFERROR(E700/G700,"No Backers")</f>
        <v>91.16463414634147</v>
      </c>
      <c r="Q700" s="7" t="str">
        <f>LEFT(N700,FIND("/",N700)-1)</f>
        <v>theater</v>
      </c>
      <c r="R700" s="7" t="str">
        <f>RIGHT(N700,LEN(N700)-FIND("/",N700))</f>
        <v>plays</v>
      </c>
      <c r="S700" s="11">
        <f t="shared" si="20"/>
        <v>41968.25</v>
      </c>
      <c r="T700" s="11">
        <f t="shared" si="21"/>
        <v>41997.25</v>
      </c>
    </row>
    <row r="701" spans="1:20" ht="31.2" x14ac:dyDescent="0.3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142</v>
      </c>
      <c r="H701" t="s">
        <v>21</v>
      </c>
      <c r="I701" t="s">
        <v>22</v>
      </c>
      <c r="J701">
        <v>1562216400</v>
      </c>
      <c r="K701">
        <v>1562389200</v>
      </c>
      <c r="L701" t="b">
        <v>0</v>
      </c>
      <c r="M701" t="b">
        <v>0</v>
      </c>
      <c r="N701" t="s">
        <v>122</v>
      </c>
      <c r="O701" s="4">
        <f>E701/D701</f>
        <v>1.9703225806451612</v>
      </c>
      <c r="P701" s="5">
        <f>IFERROR(E701/G701,"No Backers")</f>
        <v>86.028169014084511</v>
      </c>
      <c r="Q701" s="7" t="str">
        <f>LEFT(N701,FIND("/",N701)-1)</f>
        <v>photography</v>
      </c>
      <c r="R701" s="7" t="str">
        <f>RIGHT(N701,LEN(N701)-FIND("/",N701))</f>
        <v>photography books</v>
      </c>
      <c r="S701" s="11">
        <f t="shared" si="20"/>
        <v>43650.208333333328</v>
      </c>
      <c r="T701" s="11">
        <f t="shared" si="21"/>
        <v>43652.208333333328</v>
      </c>
    </row>
    <row r="702" spans="1:20" x14ac:dyDescent="0.3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1354</v>
      </c>
      <c r="H702" t="s">
        <v>40</v>
      </c>
      <c r="I702" t="s">
        <v>41</v>
      </c>
      <c r="J702">
        <v>1526360400</v>
      </c>
      <c r="K702">
        <v>1529557200</v>
      </c>
      <c r="L702" t="b">
        <v>0</v>
      </c>
      <c r="M702" t="b">
        <v>0</v>
      </c>
      <c r="N702" t="s">
        <v>28</v>
      </c>
      <c r="O702" s="4">
        <f>E702/D702</f>
        <v>1.9754935622317598</v>
      </c>
      <c r="P702" s="5">
        <f>IFERROR(E702/G702,"No Backers")</f>
        <v>101.98449039881831</v>
      </c>
      <c r="Q702" s="7" t="str">
        <f>LEFT(N702,FIND("/",N702)-1)</f>
        <v>technology</v>
      </c>
      <c r="R702" s="7" t="str">
        <f>RIGHT(N702,LEN(N702)-FIND("/",N702))</f>
        <v>web</v>
      </c>
      <c r="S702" s="11">
        <f t="shared" si="20"/>
        <v>43235.208333333328</v>
      </c>
      <c r="T702" s="11">
        <f t="shared" si="21"/>
        <v>43272.208333333328</v>
      </c>
    </row>
    <row r="703" spans="1:20" x14ac:dyDescent="0.3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143</v>
      </c>
      <c r="H703" t="s">
        <v>107</v>
      </c>
      <c r="I703" t="s">
        <v>108</v>
      </c>
      <c r="J703">
        <v>1504328400</v>
      </c>
      <c r="K703">
        <v>1505710800</v>
      </c>
      <c r="L703" t="b">
        <v>0</v>
      </c>
      <c r="M703" t="b">
        <v>0</v>
      </c>
      <c r="N703" t="s">
        <v>33</v>
      </c>
      <c r="O703" s="4">
        <f>E703/D703</f>
        <v>1.9872222222222222</v>
      </c>
      <c r="P703" s="5">
        <f>IFERROR(E703/G703,"No Backers")</f>
        <v>75.04195804195804</v>
      </c>
      <c r="Q703" s="7" t="str">
        <f>LEFT(N703,FIND("/",N703)-1)</f>
        <v>theater</v>
      </c>
      <c r="R703" s="7" t="str">
        <f>RIGHT(N703,LEN(N703)-FIND("/",N703))</f>
        <v>plays</v>
      </c>
      <c r="S703" s="11">
        <f t="shared" si="20"/>
        <v>42980.208333333328</v>
      </c>
      <c r="T703" s="11">
        <f t="shared" si="21"/>
        <v>42996.208333333328</v>
      </c>
    </row>
    <row r="704" spans="1:20" x14ac:dyDescent="0.3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462</v>
      </c>
      <c r="H704" t="s">
        <v>21</v>
      </c>
      <c r="I704" t="s">
        <v>22</v>
      </c>
      <c r="J704">
        <v>1568005200</v>
      </c>
      <c r="K704">
        <v>1568178000</v>
      </c>
      <c r="L704" t="b">
        <v>1</v>
      </c>
      <c r="M704" t="b">
        <v>0</v>
      </c>
      <c r="N704" t="s">
        <v>28</v>
      </c>
      <c r="O704" s="4">
        <f>E704/D704</f>
        <v>1.9894827586206896</v>
      </c>
      <c r="P704" s="5">
        <f>IFERROR(E704/G704,"No Backers")</f>
        <v>24.976190476190474</v>
      </c>
      <c r="Q704" s="7" t="str">
        <f>LEFT(N704,FIND("/",N704)-1)</f>
        <v>technology</v>
      </c>
      <c r="R704" s="7" t="str">
        <f>RIGHT(N704,LEN(N704)-FIND("/",N704))</f>
        <v>web</v>
      </c>
      <c r="S704" s="11">
        <f t="shared" si="20"/>
        <v>43717.208333333328</v>
      </c>
      <c r="T704" s="11">
        <f t="shared" si="21"/>
        <v>43719.208333333328</v>
      </c>
    </row>
    <row r="705" spans="1:20" x14ac:dyDescent="0.3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221</v>
      </c>
      <c r="H705" t="s">
        <v>21</v>
      </c>
      <c r="I705" t="s">
        <v>22</v>
      </c>
      <c r="J705">
        <v>1443762000</v>
      </c>
      <c r="K705">
        <v>1444021200</v>
      </c>
      <c r="L705" t="b">
        <v>0</v>
      </c>
      <c r="M705" t="b">
        <v>1</v>
      </c>
      <c r="N705" t="s">
        <v>474</v>
      </c>
      <c r="O705" s="4">
        <f>E705/D705</f>
        <v>1.9933333333333334</v>
      </c>
      <c r="P705" s="5">
        <f>IFERROR(E705/G705,"No Backers")</f>
        <v>54.117647058823529</v>
      </c>
      <c r="Q705" s="7" t="str">
        <f>LEFT(N705,FIND("/",N705)-1)</f>
        <v>film &amp; video</v>
      </c>
      <c r="R705" s="7" t="str">
        <f>RIGHT(N705,LEN(N705)-FIND("/",N705))</f>
        <v>science fiction</v>
      </c>
      <c r="S705" s="11">
        <f t="shared" si="20"/>
        <v>42279.208333333328</v>
      </c>
      <c r="T705" s="11">
        <f t="shared" si="21"/>
        <v>42282.208333333328</v>
      </c>
    </row>
    <row r="706" spans="1:20" ht="31.2" x14ac:dyDescent="0.3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470</v>
      </c>
      <c r="H706" t="s">
        <v>21</v>
      </c>
      <c r="I706" t="s">
        <v>22</v>
      </c>
      <c r="J706">
        <v>1364446800</v>
      </c>
      <c r="K706">
        <v>1364533200</v>
      </c>
      <c r="L706" t="b">
        <v>0</v>
      </c>
      <c r="M706" t="b">
        <v>0</v>
      </c>
      <c r="N706" t="s">
        <v>65</v>
      </c>
      <c r="O706" s="4">
        <f>E706/D706</f>
        <v>1.999806763285024</v>
      </c>
      <c r="P706" s="5">
        <f>IFERROR(E706/G706,"No Backers")</f>
        <v>88.076595744680844</v>
      </c>
      <c r="Q706" s="7" t="str">
        <f>LEFT(N706,FIND("/",N706)-1)</f>
        <v>technology</v>
      </c>
      <c r="R706" s="7" t="str">
        <f>RIGHT(N706,LEN(N706)-FIND("/",N706))</f>
        <v>wearables</v>
      </c>
      <c r="S706" s="11">
        <f t="shared" si="20"/>
        <v>41361.208333333336</v>
      </c>
      <c r="T706" s="11">
        <f t="shared" si="21"/>
        <v>41362.208333333336</v>
      </c>
    </row>
    <row r="707" spans="1:20" x14ac:dyDescent="0.3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2188</v>
      </c>
      <c r="H707" t="s">
        <v>21</v>
      </c>
      <c r="I707" t="s">
        <v>22</v>
      </c>
      <c r="J707">
        <v>1573970400</v>
      </c>
      <c r="K707">
        <v>1575525600</v>
      </c>
      <c r="L707" t="b">
        <v>0</v>
      </c>
      <c r="M707" t="b">
        <v>0</v>
      </c>
      <c r="N707" t="s">
        <v>33</v>
      </c>
      <c r="O707" s="4">
        <f>E707/D707</f>
        <v>2.0159756097560977</v>
      </c>
      <c r="P707" s="5">
        <f>IFERROR(E707/G707,"No Backers")</f>
        <v>67.997714808043881</v>
      </c>
      <c r="Q707" s="7" t="str">
        <f>LEFT(N707,FIND("/",N707)-1)</f>
        <v>theater</v>
      </c>
      <c r="R707" s="7" t="str">
        <f>RIGHT(N707,LEN(N707)-FIND("/",N707))</f>
        <v>plays</v>
      </c>
      <c r="S707" s="11">
        <f t="shared" ref="S707:S770" si="22">(((J707/60)/60)/24)+DATE(1970,1,1)</f>
        <v>43786.25</v>
      </c>
      <c r="T707" s="11">
        <f t="shared" ref="T707:T770" si="23">(((K707/60)/60)/24)+DATE(1970,1,1)</f>
        <v>43804.25</v>
      </c>
    </row>
    <row r="708" spans="1:20" x14ac:dyDescent="0.3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106</v>
      </c>
      <c r="H708" t="s">
        <v>21</v>
      </c>
      <c r="I708" t="s">
        <v>22</v>
      </c>
      <c r="J708">
        <v>1577772000</v>
      </c>
      <c r="K708">
        <v>1579672800</v>
      </c>
      <c r="L708" t="b">
        <v>0</v>
      </c>
      <c r="M708" t="b">
        <v>1</v>
      </c>
      <c r="N708" t="s">
        <v>122</v>
      </c>
      <c r="O708" s="4">
        <f>E708/D708</f>
        <v>2.0291304347826089</v>
      </c>
      <c r="P708" s="5">
        <f>IFERROR(E708/G708,"No Backers")</f>
        <v>44.028301886792455</v>
      </c>
      <c r="Q708" s="7" t="str">
        <f>LEFT(N708,FIND("/",N708)-1)</f>
        <v>photography</v>
      </c>
      <c r="R708" s="7" t="str">
        <f>RIGHT(N708,LEN(N708)-FIND("/",N708))</f>
        <v>photography books</v>
      </c>
      <c r="S708" s="11">
        <f t="shared" si="22"/>
        <v>43830.25</v>
      </c>
      <c r="T708" s="11">
        <f t="shared" si="23"/>
        <v>43852.25</v>
      </c>
    </row>
    <row r="709" spans="1:20" x14ac:dyDescent="0.3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121</v>
      </c>
      <c r="H709" t="s">
        <v>21</v>
      </c>
      <c r="I709" t="s">
        <v>22</v>
      </c>
      <c r="J709">
        <v>1297836000</v>
      </c>
      <c r="K709">
        <v>1298872800</v>
      </c>
      <c r="L709" t="b">
        <v>0</v>
      </c>
      <c r="M709" t="b">
        <v>0</v>
      </c>
      <c r="N709" t="s">
        <v>33</v>
      </c>
      <c r="O709" s="4">
        <f>E709/D709</f>
        <v>2.0336507936507937</v>
      </c>
      <c r="P709" s="5">
        <f>IFERROR(E709/G709,"No Backers")</f>
        <v>105.88429752066116</v>
      </c>
      <c r="Q709" s="7" t="str">
        <f>LEFT(N709,FIND("/",N709)-1)</f>
        <v>theater</v>
      </c>
      <c r="R709" s="7" t="str">
        <f>RIGHT(N709,LEN(N709)-FIND("/",N709))</f>
        <v>plays</v>
      </c>
      <c r="S709" s="11">
        <f t="shared" si="22"/>
        <v>40590.25</v>
      </c>
      <c r="T709" s="11">
        <f t="shared" si="23"/>
        <v>40602.25</v>
      </c>
    </row>
    <row r="710" spans="1:20" x14ac:dyDescent="0.3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3596</v>
      </c>
      <c r="H710" t="s">
        <v>21</v>
      </c>
      <c r="I710" t="s">
        <v>22</v>
      </c>
      <c r="J710">
        <v>1321336800</v>
      </c>
      <c r="K710">
        <v>1323064800</v>
      </c>
      <c r="L710" t="b">
        <v>0</v>
      </c>
      <c r="M710" t="b">
        <v>0</v>
      </c>
      <c r="N710" t="s">
        <v>33</v>
      </c>
      <c r="O710" s="4">
        <f>E710/D710</f>
        <v>2.0460063224446787</v>
      </c>
      <c r="P710" s="5">
        <f>IFERROR(E710/G710,"No Backers")</f>
        <v>53.99499443826474</v>
      </c>
      <c r="Q710" s="7" t="str">
        <f>LEFT(N710,FIND("/",N710)-1)</f>
        <v>theater</v>
      </c>
      <c r="R710" s="7" t="str">
        <f>RIGHT(N710,LEN(N710)-FIND("/",N710))</f>
        <v>plays</v>
      </c>
      <c r="S710" s="11">
        <f t="shared" si="22"/>
        <v>40862.25</v>
      </c>
      <c r="T710" s="11">
        <f t="shared" si="23"/>
        <v>40882.25</v>
      </c>
    </row>
    <row r="711" spans="1:20" ht="31.2" x14ac:dyDescent="0.3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189</v>
      </c>
      <c r="H711" t="s">
        <v>21</v>
      </c>
      <c r="I711" t="s">
        <v>22</v>
      </c>
      <c r="J711">
        <v>1285650000</v>
      </c>
      <c r="K711">
        <v>1286427600</v>
      </c>
      <c r="L711" t="b">
        <v>0</v>
      </c>
      <c r="M711" t="b">
        <v>1</v>
      </c>
      <c r="N711" t="s">
        <v>33</v>
      </c>
      <c r="O711" s="4">
        <f>E711/D711</f>
        <v>2.0632812500000002</v>
      </c>
      <c r="P711" s="5">
        <f>IFERROR(E711/G711,"No Backers")</f>
        <v>69.867724867724874</v>
      </c>
      <c r="Q711" s="7" t="str">
        <f>LEFT(N711,FIND("/",N711)-1)</f>
        <v>theater</v>
      </c>
      <c r="R711" s="7" t="str">
        <f>RIGHT(N711,LEN(N711)-FIND("/",N711))</f>
        <v>plays</v>
      </c>
      <c r="S711" s="11">
        <f t="shared" si="22"/>
        <v>40449.208333333336</v>
      </c>
      <c r="T711" s="11">
        <f t="shared" si="23"/>
        <v>40458.208333333336</v>
      </c>
    </row>
    <row r="712" spans="1:20" x14ac:dyDescent="0.3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194</v>
      </c>
      <c r="H712" t="s">
        <v>21</v>
      </c>
      <c r="I712" t="s">
        <v>22</v>
      </c>
      <c r="J712">
        <v>1401426000</v>
      </c>
      <c r="K712">
        <v>1402894800</v>
      </c>
      <c r="L712" t="b">
        <v>1</v>
      </c>
      <c r="M712" t="b">
        <v>0</v>
      </c>
      <c r="N712" t="s">
        <v>65</v>
      </c>
      <c r="O712" s="4">
        <f>E712/D712</f>
        <v>2.0663492063492064</v>
      </c>
      <c r="P712" s="5">
        <f>IFERROR(E712/G712,"No Backers")</f>
        <v>67.103092783505161</v>
      </c>
      <c r="Q712" s="7" t="str">
        <f>LEFT(N712,FIND("/",N712)-1)</f>
        <v>technology</v>
      </c>
      <c r="R712" s="7" t="str">
        <f>RIGHT(N712,LEN(N712)-FIND("/",N712))</f>
        <v>wearables</v>
      </c>
      <c r="S712" s="11">
        <f t="shared" si="22"/>
        <v>41789.208333333336</v>
      </c>
      <c r="T712" s="11">
        <f t="shared" si="23"/>
        <v>41806.208333333336</v>
      </c>
    </row>
    <row r="713" spans="1:20" ht="31.2" x14ac:dyDescent="0.3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160</v>
      </c>
      <c r="H713" t="s">
        <v>21</v>
      </c>
      <c r="I713" t="s">
        <v>22</v>
      </c>
      <c r="J713">
        <v>1335934800</v>
      </c>
      <c r="K713">
        <v>1338786000</v>
      </c>
      <c r="L713" t="b">
        <v>0</v>
      </c>
      <c r="M713" t="b">
        <v>0</v>
      </c>
      <c r="N713" t="s">
        <v>50</v>
      </c>
      <c r="O713" s="4">
        <f>E713/D713</f>
        <v>2.0779999999999998</v>
      </c>
      <c r="P713" s="5">
        <f>IFERROR(E713/G713,"No Backers")</f>
        <v>77.924999999999997</v>
      </c>
      <c r="Q713" s="7" t="str">
        <f>LEFT(N713,FIND("/",N713)-1)</f>
        <v>music</v>
      </c>
      <c r="R713" s="7" t="str">
        <f>RIGHT(N713,LEN(N713)-FIND("/",N713))</f>
        <v>electric music</v>
      </c>
      <c r="S713" s="11">
        <f t="shared" si="22"/>
        <v>41031.208333333336</v>
      </c>
      <c r="T713" s="11">
        <f t="shared" si="23"/>
        <v>41064.208333333336</v>
      </c>
    </row>
    <row r="714" spans="1:20" x14ac:dyDescent="0.3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198</v>
      </c>
      <c r="H714" t="s">
        <v>21</v>
      </c>
      <c r="I714" t="s">
        <v>22</v>
      </c>
      <c r="J714">
        <v>1492232400</v>
      </c>
      <c r="K714">
        <v>1494392400</v>
      </c>
      <c r="L714" t="b">
        <v>1</v>
      </c>
      <c r="M714" t="b">
        <v>1</v>
      </c>
      <c r="N714" t="s">
        <v>60</v>
      </c>
      <c r="O714" s="4">
        <f>E714/D714</f>
        <v>2.0833333333333335</v>
      </c>
      <c r="P714" s="5">
        <f>IFERROR(E714/G714,"No Backers")</f>
        <v>41.035353535353536</v>
      </c>
      <c r="Q714" s="7" t="str">
        <f>LEFT(N714,FIND("/",N714)-1)</f>
        <v>music</v>
      </c>
      <c r="R714" s="7" t="str">
        <f>RIGHT(N714,LEN(N714)-FIND("/",N714))</f>
        <v>indie rock</v>
      </c>
      <c r="S714" s="11">
        <f t="shared" si="22"/>
        <v>42840.208333333328</v>
      </c>
      <c r="T714" s="11">
        <f t="shared" si="23"/>
        <v>42865.208333333328</v>
      </c>
    </row>
    <row r="715" spans="1:20" ht="31.2" x14ac:dyDescent="0.3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1629</v>
      </c>
      <c r="H715" t="s">
        <v>21</v>
      </c>
      <c r="I715" t="s">
        <v>22</v>
      </c>
      <c r="J715">
        <v>1268715600</v>
      </c>
      <c r="K715">
        <v>1270530000</v>
      </c>
      <c r="L715" t="b">
        <v>0</v>
      </c>
      <c r="M715" t="b">
        <v>1</v>
      </c>
      <c r="N715" t="s">
        <v>33</v>
      </c>
      <c r="O715" s="4">
        <f>E715/D715</f>
        <v>2.0852773826458035</v>
      </c>
      <c r="P715" s="5">
        <f>IFERROR(E715/G715,"No Backers")</f>
        <v>89.99079189686924</v>
      </c>
      <c r="Q715" s="7" t="str">
        <f>LEFT(N715,FIND("/",N715)-1)</f>
        <v>theater</v>
      </c>
      <c r="R715" s="7" t="str">
        <f>RIGHT(N715,LEN(N715)-FIND("/",N715))</f>
        <v>plays</v>
      </c>
      <c r="S715" s="11">
        <f t="shared" si="22"/>
        <v>40253.208333333336</v>
      </c>
      <c r="T715" s="11">
        <f t="shared" si="23"/>
        <v>40274.208333333336</v>
      </c>
    </row>
    <row r="716" spans="1:20" x14ac:dyDescent="0.3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176</v>
      </c>
      <c r="H716" t="s">
        <v>21</v>
      </c>
      <c r="I716" t="s">
        <v>22</v>
      </c>
      <c r="J716">
        <v>1430197200</v>
      </c>
      <c r="K716">
        <v>1430197200</v>
      </c>
      <c r="L716" t="b">
        <v>0</v>
      </c>
      <c r="M716" t="b">
        <v>0</v>
      </c>
      <c r="N716" t="s">
        <v>50</v>
      </c>
      <c r="O716" s="4">
        <f>E716/D716</f>
        <v>2.0973015873015872</v>
      </c>
      <c r="P716" s="5">
        <f>IFERROR(E716/G716,"No Backers")</f>
        <v>75.07386363636364</v>
      </c>
      <c r="Q716" s="7" t="str">
        <f>LEFT(N716,FIND("/",N716)-1)</f>
        <v>music</v>
      </c>
      <c r="R716" s="7" t="str">
        <f>RIGHT(N716,LEN(N716)-FIND("/",N716))</f>
        <v>electric music</v>
      </c>
      <c r="S716" s="11">
        <f t="shared" si="22"/>
        <v>42122.208333333328</v>
      </c>
      <c r="T716" s="11">
        <f t="shared" si="23"/>
        <v>42122.208333333328</v>
      </c>
    </row>
    <row r="717" spans="1:20" ht="31.2" x14ac:dyDescent="0.3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290</v>
      </c>
      <c r="H717" t="s">
        <v>21</v>
      </c>
      <c r="I717" t="s">
        <v>22</v>
      </c>
      <c r="J717">
        <v>1491886800</v>
      </c>
      <c r="K717">
        <v>1493528400</v>
      </c>
      <c r="L717" t="b">
        <v>0</v>
      </c>
      <c r="M717" t="b">
        <v>0</v>
      </c>
      <c r="N717" t="s">
        <v>33</v>
      </c>
      <c r="O717" s="4">
        <f>E717/D717</f>
        <v>2.0989655172413793</v>
      </c>
      <c r="P717" s="5">
        <f>IFERROR(E717/G717,"No Backers")</f>
        <v>41.979310344827589</v>
      </c>
      <c r="Q717" s="7" t="str">
        <f>LEFT(N717,FIND("/",N717)-1)</f>
        <v>theater</v>
      </c>
      <c r="R717" s="7" t="str">
        <f>RIGHT(N717,LEN(N717)-FIND("/",N717))</f>
        <v>plays</v>
      </c>
      <c r="S717" s="11">
        <f t="shared" si="22"/>
        <v>42836.208333333328</v>
      </c>
      <c r="T717" s="11">
        <f t="shared" si="23"/>
        <v>42855.208333333328</v>
      </c>
    </row>
    <row r="718" spans="1:20" x14ac:dyDescent="0.3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t="s">
        <v>26</v>
      </c>
      <c r="I718" t="s">
        <v>27</v>
      </c>
      <c r="J718">
        <v>1420005600</v>
      </c>
      <c r="K718">
        <v>1420437600</v>
      </c>
      <c r="L718" t="b">
        <v>0</v>
      </c>
      <c r="M718" t="b">
        <v>0</v>
      </c>
      <c r="N718" t="s">
        <v>292</v>
      </c>
      <c r="O718" s="4">
        <f>E718/D718</f>
        <v>2.1133870967741935</v>
      </c>
      <c r="P718" s="5">
        <f>IFERROR(E718/G718,"No Backers")</f>
        <v>60.105504587155963</v>
      </c>
      <c r="Q718" s="7" t="str">
        <f>LEFT(N718,FIND("/",N718)-1)</f>
        <v>games</v>
      </c>
      <c r="R718" s="7" t="str">
        <f>RIGHT(N718,LEN(N718)-FIND("/",N718))</f>
        <v>mobile games</v>
      </c>
      <c r="S718" s="11">
        <f t="shared" si="22"/>
        <v>42004.25</v>
      </c>
      <c r="T718" s="11">
        <f t="shared" si="23"/>
        <v>42009.25</v>
      </c>
    </row>
    <row r="719" spans="1:20" x14ac:dyDescent="0.3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144</v>
      </c>
      <c r="H719" t="s">
        <v>21</v>
      </c>
      <c r="I719" t="s">
        <v>22</v>
      </c>
      <c r="J719">
        <v>1394514000</v>
      </c>
      <c r="K719">
        <v>1394773200</v>
      </c>
      <c r="L719" t="b">
        <v>0</v>
      </c>
      <c r="M719" t="b">
        <v>0</v>
      </c>
      <c r="N719" t="s">
        <v>23</v>
      </c>
      <c r="O719" s="4">
        <f>E719/D719</f>
        <v>2.1230434782608696</v>
      </c>
      <c r="P719" s="5">
        <f>IFERROR(E719/G719,"No Backers")</f>
        <v>33.909722222222221</v>
      </c>
      <c r="Q719" s="7" t="str">
        <f>LEFT(N719,FIND("/",N719)-1)</f>
        <v>music</v>
      </c>
      <c r="R719" s="7" t="str">
        <f>RIGHT(N719,LEN(N719)-FIND("/",N719))</f>
        <v>rock</v>
      </c>
      <c r="S719" s="11">
        <f t="shared" si="22"/>
        <v>41709.208333333336</v>
      </c>
      <c r="T719" s="11">
        <f t="shared" si="23"/>
        <v>41712.208333333336</v>
      </c>
    </row>
    <row r="720" spans="1:20" x14ac:dyDescent="0.3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3388</v>
      </c>
      <c r="H720" t="s">
        <v>21</v>
      </c>
      <c r="I720" t="s">
        <v>22</v>
      </c>
      <c r="J720">
        <v>1318136400</v>
      </c>
      <c r="K720">
        <v>1318568400</v>
      </c>
      <c r="L720" t="b">
        <v>0</v>
      </c>
      <c r="M720" t="b">
        <v>0</v>
      </c>
      <c r="N720" t="s">
        <v>28</v>
      </c>
      <c r="O720" s="4">
        <f>E720/D720</f>
        <v>2.1250896057347672</v>
      </c>
      <c r="P720" s="5">
        <f>IFERROR(E720/G720,"No Backers")</f>
        <v>35</v>
      </c>
      <c r="Q720" s="7" t="str">
        <f>LEFT(N720,FIND("/",N720)-1)</f>
        <v>technology</v>
      </c>
      <c r="R720" s="7" t="str">
        <f>RIGHT(N720,LEN(N720)-FIND("/",N720))</f>
        <v>web</v>
      </c>
      <c r="S720" s="11">
        <f t="shared" si="22"/>
        <v>40825.208333333336</v>
      </c>
      <c r="T720" s="11">
        <f t="shared" si="23"/>
        <v>40830.208333333336</v>
      </c>
    </row>
    <row r="721" spans="1:20" x14ac:dyDescent="0.3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111</v>
      </c>
      <c r="H721" t="s">
        <v>107</v>
      </c>
      <c r="I721" t="s">
        <v>108</v>
      </c>
      <c r="J721">
        <v>1346734800</v>
      </c>
      <c r="K721">
        <v>1348981200</v>
      </c>
      <c r="L721" t="b">
        <v>0</v>
      </c>
      <c r="M721" t="b">
        <v>1</v>
      </c>
      <c r="N721" t="s">
        <v>23</v>
      </c>
      <c r="O721" s="4">
        <f>E721/D721</f>
        <v>2.1292857142857144</v>
      </c>
      <c r="P721" s="5">
        <f>IFERROR(E721/G721,"No Backers")</f>
        <v>107.42342342342343</v>
      </c>
      <c r="Q721" s="7" t="str">
        <f>LEFT(N721,FIND("/",N721)-1)</f>
        <v>music</v>
      </c>
      <c r="R721" s="7" t="str">
        <f>RIGHT(N721,LEN(N721)-FIND("/",N721))</f>
        <v>rock</v>
      </c>
      <c r="S721" s="11">
        <f t="shared" si="22"/>
        <v>41156.208333333336</v>
      </c>
      <c r="T721" s="11">
        <f t="shared" si="23"/>
        <v>41182.208333333336</v>
      </c>
    </row>
    <row r="722" spans="1:20" ht="31.2" x14ac:dyDescent="0.3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154</v>
      </c>
      <c r="H722" t="s">
        <v>21</v>
      </c>
      <c r="I722" t="s">
        <v>22</v>
      </c>
      <c r="J722">
        <v>1402894800</v>
      </c>
      <c r="K722">
        <v>1404363600</v>
      </c>
      <c r="L722" t="b">
        <v>0</v>
      </c>
      <c r="M722" t="b">
        <v>1</v>
      </c>
      <c r="N722" t="s">
        <v>42</v>
      </c>
      <c r="O722" s="4">
        <f>E722/D722</f>
        <v>2.1496</v>
      </c>
      <c r="P722" s="5">
        <f>IFERROR(E722/G722,"No Backers")</f>
        <v>69.79220779220779</v>
      </c>
      <c r="Q722" s="7" t="str">
        <f>LEFT(N722,FIND("/",N722)-1)</f>
        <v>film &amp; video</v>
      </c>
      <c r="R722" s="7" t="str">
        <f>RIGHT(N722,LEN(N722)-FIND("/",N722))</f>
        <v>documentary</v>
      </c>
      <c r="S722" s="11">
        <f t="shared" si="22"/>
        <v>41806.208333333336</v>
      </c>
      <c r="T722" s="11">
        <f t="shared" si="23"/>
        <v>41823.208333333336</v>
      </c>
    </row>
    <row r="723" spans="1:20" x14ac:dyDescent="0.3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201</v>
      </c>
      <c r="H723" t="s">
        <v>21</v>
      </c>
      <c r="I723" t="s">
        <v>22</v>
      </c>
      <c r="J723">
        <v>1504242000</v>
      </c>
      <c r="K723">
        <v>1505278800</v>
      </c>
      <c r="L723" t="b">
        <v>0</v>
      </c>
      <c r="M723" t="b">
        <v>0</v>
      </c>
      <c r="N723" t="s">
        <v>89</v>
      </c>
      <c r="O723" s="4">
        <f>E723/D723</f>
        <v>2.1527586206896552</v>
      </c>
      <c r="P723" s="5">
        <f>IFERROR(E723/G723,"No Backers")</f>
        <v>31.059701492537314</v>
      </c>
      <c r="Q723" s="7" t="str">
        <f>LEFT(N723,FIND("/",N723)-1)</f>
        <v>games</v>
      </c>
      <c r="R723" s="7" t="str">
        <f>RIGHT(N723,LEN(N723)-FIND("/",N723))</f>
        <v>video games</v>
      </c>
      <c r="S723" s="11">
        <f t="shared" si="22"/>
        <v>42979.208333333328</v>
      </c>
      <c r="T723" s="11">
        <f t="shared" si="23"/>
        <v>42991.208333333328</v>
      </c>
    </row>
    <row r="724" spans="1:20" x14ac:dyDescent="0.3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161</v>
      </c>
      <c r="H724" t="s">
        <v>21</v>
      </c>
      <c r="I724" t="s">
        <v>22</v>
      </c>
      <c r="J724">
        <v>1298959200</v>
      </c>
      <c r="K724">
        <v>1301374800</v>
      </c>
      <c r="L724" t="b">
        <v>0</v>
      </c>
      <c r="M724" t="b">
        <v>1</v>
      </c>
      <c r="N724" t="s">
        <v>71</v>
      </c>
      <c r="O724" s="4">
        <f>E724/D724</f>
        <v>2.153137254901961</v>
      </c>
      <c r="P724" s="5">
        <f>IFERROR(E724/G724,"No Backers")</f>
        <v>68.204968944099377</v>
      </c>
      <c r="Q724" s="7" t="str">
        <f>LEFT(N724,FIND("/",N724)-1)</f>
        <v>film &amp; video</v>
      </c>
      <c r="R724" s="7" t="str">
        <f>RIGHT(N724,LEN(N724)-FIND("/",N724))</f>
        <v>animation</v>
      </c>
      <c r="S724" s="11">
        <f t="shared" si="22"/>
        <v>40603.25</v>
      </c>
      <c r="T724" s="11">
        <f t="shared" si="23"/>
        <v>40631.208333333336</v>
      </c>
    </row>
    <row r="725" spans="1:20" x14ac:dyDescent="0.3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397</v>
      </c>
      <c r="H725" t="s">
        <v>40</v>
      </c>
      <c r="I725" t="s">
        <v>41</v>
      </c>
      <c r="J725">
        <v>1320991200</v>
      </c>
      <c r="K725">
        <v>1323928800</v>
      </c>
      <c r="L725" t="b">
        <v>0</v>
      </c>
      <c r="M725" t="b">
        <v>1</v>
      </c>
      <c r="N725" t="s">
        <v>100</v>
      </c>
      <c r="O725" s="4">
        <f>E725/D725</f>
        <v>2.1594736842105262</v>
      </c>
      <c r="P725" s="5">
        <f>IFERROR(E725/G725,"No Backers")</f>
        <v>31.005037783375315</v>
      </c>
      <c r="Q725" s="7" t="str">
        <f>LEFT(N725,FIND("/",N725)-1)</f>
        <v>film &amp; video</v>
      </c>
      <c r="R725" s="7" t="str">
        <f>RIGHT(N725,LEN(N725)-FIND("/",N725))</f>
        <v>shorts</v>
      </c>
      <c r="S725" s="11">
        <f t="shared" si="22"/>
        <v>40858.25</v>
      </c>
      <c r="T725" s="11">
        <f t="shared" si="23"/>
        <v>40892.25</v>
      </c>
    </row>
    <row r="726" spans="1:20" x14ac:dyDescent="0.3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163</v>
      </c>
      <c r="H726" t="s">
        <v>21</v>
      </c>
      <c r="I726" t="s">
        <v>22</v>
      </c>
      <c r="J726">
        <v>1305694800</v>
      </c>
      <c r="K726">
        <v>1307422800</v>
      </c>
      <c r="L726" t="b">
        <v>0</v>
      </c>
      <c r="M726" t="b">
        <v>1</v>
      </c>
      <c r="N726" t="s">
        <v>89</v>
      </c>
      <c r="O726" s="4">
        <f>E726/D726</f>
        <v>2.1643636363636363</v>
      </c>
      <c r="P726" s="5">
        <f>IFERROR(E726/G726,"No Backers")</f>
        <v>73.030674846625772</v>
      </c>
      <c r="Q726" s="7" t="str">
        <f>LEFT(N726,FIND("/",N726)-1)</f>
        <v>games</v>
      </c>
      <c r="R726" s="7" t="str">
        <f>RIGHT(N726,LEN(N726)-FIND("/",N726))</f>
        <v>video games</v>
      </c>
      <c r="S726" s="11">
        <f t="shared" si="22"/>
        <v>40681.208333333336</v>
      </c>
      <c r="T726" s="11">
        <f t="shared" si="23"/>
        <v>40701.208333333336</v>
      </c>
    </row>
    <row r="727" spans="1:20" x14ac:dyDescent="0.3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480</v>
      </c>
      <c r="H727" t="s">
        <v>21</v>
      </c>
      <c r="I727" t="s">
        <v>22</v>
      </c>
      <c r="J727">
        <v>1493269200</v>
      </c>
      <c r="K727">
        <v>1494478800</v>
      </c>
      <c r="L727" t="b">
        <v>0</v>
      </c>
      <c r="M727" t="b">
        <v>0</v>
      </c>
      <c r="N727" t="s">
        <v>42</v>
      </c>
      <c r="O727" s="4">
        <f>E727/D727</f>
        <v>2.1679032258064517</v>
      </c>
      <c r="P727" s="5">
        <f>IFERROR(E727/G727,"No Backers")</f>
        <v>28.002083333333335</v>
      </c>
      <c r="Q727" s="7" t="str">
        <f>LEFT(N727,FIND("/",N727)-1)</f>
        <v>film &amp; video</v>
      </c>
      <c r="R727" s="7" t="str">
        <f>RIGHT(N727,LEN(N727)-FIND("/",N727))</f>
        <v>documentary</v>
      </c>
      <c r="S727" s="11">
        <f t="shared" si="22"/>
        <v>42852.208333333328</v>
      </c>
      <c r="T727" s="11">
        <f t="shared" si="23"/>
        <v>42866.208333333328</v>
      </c>
    </row>
    <row r="728" spans="1:20" x14ac:dyDescent="0.3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184</v>
      </c>
      <c r="H728" t="s">
        <v>40</v>
      </c>
      <c r="I728" t="s">
        <v>41</v>
      </c>
      <c r="J728">
        <v>1493787600</v>
      </c>
      <c r="K728">
        <v>1494997200</v>
      </c>
      <c r="L728" t="b">
        <v>0</v>
      </c>
      <c r="M728" t="b">
        <v>0</v>
      </c>
      <c r="N728" t="s">
        <v>33</v>
      </c>
      <c r="O728" s="4">
        <f>E728/D728</f>
        <v>2.173090909090909</v>
      </c>
      <c r="P728" s="5">
        <f>IFERROR(E728/G728,"No Backers")</f>
        <v>64.956521739130437</v>
      </c>
      <c r="Q728" s="7" t="str">
        <f>LEFT(N728,FIND("/",N728)-1)</f>
        <v>theater</v>
      </c>
      <c r="R728" s="7" t="str">
        <f>RIGHT(N728,LEN(N728)-FIND("/",N728))</f>
        <v>plays</v>
      </c>
      <c r="S728" s="11">
        <f t="shared" si="22"/>
        <v>42858.208333333328</v>
      </c>
      <c r="T728" s="11">
        <f t="shared" si="23"/>
        <v>42872.208333333328</v>
      </c>
    </row>
    <row r="729" spans="1:20" x14ac:dyDescent="0.3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2331</v>
      </c>
      <c r="H729" t="s">
        <v>21</v>
      </c>
      <c r="I729" t="s">
        <v>22</v>
      </c>
      <c r="J729">
        <v>1299736800</v>
      </c>
      <c r="K729">
        <v>1300856400</v>
      </c>
      <c r="L729" t="b">
        <v>0</v>
      </c>
      <c r="M729" t="b">
        <v>0</v>
      </c>
      <c r="N729" t="s">
        <v>33</v>
      </c>
      <c r="O729" s="4">
        <f>E729/D729</f>
        <v>2.1737876614060259</v>
      </c>
      <c r="P729" s="5">
        <f>IFERROR(E729/G729,"No Backers")</f>
        <v>64.999141999141997</v>
      </c>
      <c r="Q729" s="7" t="str">
        <f>LEFT(N729,FIND("/",N729)-1)</f>
        <v>theater</v>
      </c>
      <c r="R729" s="7" t="str">
        <f>RIGHT(N729,LEN(N729)-FIND("/",N729))</f>
        <v>plays</v>
      </c>
      <c r="S729" s="11">
        <f t="shared" si="22"/>
        <v>40612.25</v>
      </c>
      <c r="T729" s="11">
        <f t="shared" si="23"/>
        <v>40625.208333333336</v>
      </c>
    </row>
    <row r="730" spans="1:20" ht="31.2" x14ac:dyDescent="0.3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244</v>
      </c>
      <c r="H730" t="s">
        <v>21</v>
      </c>
      <c r="I730" t="s">
        <v>22</v>
      </c>
      <c r="J730">
        <v>1404968400</v>
      </c>
      <c r="K730">
        <v>1405141200</v>
      </c>
      <c r="L730" t="b">
        <v>0</v>
      </c>
      <c r="M730" t="b">
        <v>0</v>
      </c>
      <c r="N730" t="s">
        <v>23</v>
      </c>
      <c r="O730" s="4">
        <f>E730/D730</f>
        <v>2.1860294117647059</v>
      </c>
      <c r="P730" s="5">
        <f>IFERROR(E730/G730,"No Backers")</f>
        <v>60.922131147540981</v>
      </c>
      <c r="Q730" s="7" t="str">
        <f>LEFT(N730,FIND("/",N730)-1)</f>
        <v>music</v>
      </c>
      <c r="R730" s="7" t="str">
        <f>RIGHT(N730,LEN(N730)-FIND("/",N730))</f>
        <v>rock</v>
      </c>
      <c r="S730" s="11">
        <f t="shared" si="22"/>
        <v>41830.208333333336</v>
      </c>
      <c r="T730" s="11">
        <f t="shared" si="23"/>
        <v>41832.208333333336</v>
      </c>
    </row>
    <row r="731" spans="1:20" x14ac:dyDescent="0.3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903</v>
      </c>
      <c r="H731" t="s">
        <v>21</v>
      </c>
      <c r="I731" t="s">
        <v>22</v>
      </c>
      <c r="J731">
        <v>1412485200</v>
      </c>
      <c r="K731">
        <v>1413608400</v>
      </c>
      <c r="L731" t="b">
        <v>0</v>
      </c>
      <c r="M731" t="b">
        <v>0</v>
      </c>
      <c r="N731" t="s">
        <v>89</v>
      </c>
      <c r="O731" s="4">
        <f>E731/D731</f>
        <v>2.1933995584988963</v>
      </c>
      <c r="P731" s="5">
        <f>IFERROR(E731/G731,"No Backers")</f>
        <v>110.0343300110742</v>
      </c>
      <c r="Q731" s="7" t="str">
        <f>LEFT(N731,FIND("/",N731)-1)</f>
        <v>games</v>
      </c>
      <c r="R731" s="7" t="str">
        <f>RIGHT(N731,LEN(N731)-FIND("/",N731))</f>
        <v>video games</v>
      </c>
      <c r="S731" s="11">
        <f t="shared" si="22"/>
        <v>41917.208333333336</v>
      </c>
      <c r="T731" s="11">
        <f t="shared" si="23"/>
        <v>41930.208333333336</v>
      </c>
    </row>
    <row r="732" spans="1:20" x14ac:dyDescent="0.3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195</v>
      </c>
      <c r="H732" t="s">
        <v>21</v>
      </c>
      <c r="I732" t="s">
        <v>22</v>
      </c>
      <c r="J732">
        <v>1357020000</v>
      </c>
      <c r="K732">
        <v>1361512800</v>
      </c>
      <c r="L732" t="b">
        <v>0</v>
      </c>
      <c r="M732" t="b">
        <v>0</v>
      </c>
      <c r="N732" t="s">
        <v>60</v>
      </c>
      <c r="O732" s="4">
        <f>E732/D732</f>
        <v>2.1987096774193549</v>
      </c>
      <c r="P732" s="5">
        <f>IFERROR(E732/G732,"No Backers")</f>
        <v>69.907692307692301</v>
      </c>
      <c r="Q732" s="7" t="str">
        <f>LEFT(N732,FIND("/",N732)-1)</f>
        <v>music</v>
      </c>
      <c r="R732" s="7" t="str">
        <f>RIGHT(N732,LEN(N732)-FIND("/",N732))</f>
        <v>indie rock</v>
      </c>
      <c r="S732" s="11">
        <f t="shared" si="22"/>
        <v>41275.25</v>
      </c>
      <c r="T732" s="11">
        <f t="shared" si="23"/>
        <v>41327.25</v>
      </c>
    </row>
    <row r="733" spans="1:20" x14ac:dyDescent="0.3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115</v>
      </c>
      <c r="H733" t="s">
        <v>21</v>
      </c>
      <c r="I733" t="s">
        <v>22</v>
      </c>
      <c r="J733">
        <v>1454479200</v>
      </c>
      <c r="K733">
        <v>1455948000</v>
      </c>
      <c r="L733" t="b">
        <v>0</v>
      </c>
      <c r="M733" t="b">
        <v>0</v>
      </c>
      <c r="N733" t="s">
        <v>33</v>
      </c>
      <c r="O733" s="4">
        <f>E733/D733</f>
        <v>2.2005660377358489</v>
      </c>
      <c r="P733" s="5">
        <f>IFERROR(E733/G733,"No Backers")</f>
        <v>101.41739130434783</v>
      </c>
      <c r="Q733" s="7" t="str">
        <f>LEFT(N733,FIND("/",N733)-1)</f>
        <v>theater</v>
      </c>
      <c r="R733" s="7" t="str">
        <f>RIGHT(N733,LEN(N733)-FIND("/",N733))</f>
        <v>plays</v>
      </c>
      <c r="S733" s="11">
        <f t="shared" si="22"/>
        <v>42403.25</v>
      </c>
      <c r="T733" s="11">
        <f t="shared" si="23"/>
        <v>42420.25</v>
      </c>
    </row>
    <row r="734" spans="1:20" x14ac:dyDescent="0.3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41</v>
      </c>
      <c r="H734" t="s">
        <v>21</v>
      </c>
      <c r="I734" t="s">
        <v>22</v>
      </c>
      <c r="J734">
        <v>1449554400</v>
      </c>
      <c r="K734">
        <v>1449640800</v>
      </c>
      <c r="L734" t="b">
        <v>0</v>
      </c>
      <c r="M734" t="b">
        <v>0</v>
      </c>
      <c r="N734" t="s">
        <v>23</v>
      </c>
      <c r="O734" s="4">
        <f>E734/D734</f>
        <v>2.2095238095238097</v>
      </c>
      <c r="P734" s="5">
        <f>IFERROR(E734/G734,"No Backers")</f>
        <v>113.17073170731707</v>
      </c>
      <c r="Q734" s="7" t="str">
        <f>LEFT(N734,FIND("/",N734)-1)</f>
        <v>music</v>
      </c>
      <c r="R734" s="7" t="str">
        <f>RIGHT(N734,LEN(N734)-FIND("/",N734))</f>
        <v>rock</v>
      </c>
      <c r="S734" s="11">
        <f t="shared" si="22"/>
        <v>42346.25</v>
      </c>
      <c r="T734" s="11">
        <f t="shared" si="23"/>
        <v>42347.25</v>
      </c>
    </row>
    <row r="735" spans="1:20" x14ac:dyDescent="0.3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375</v>
      </c>
      <c r="H735" t="s">
        <v>21</v>
      </c>
      <c r="I735" t="s">
        <v>22</v>
      </c>
      <c r="J735">
        <v>1488348000</v>
      </c>
      <c r="K735">
        <v>1489899600</v>
      </c>
      <c r="L735" t="b">
        <v>0</v>
      </c>
      <c r="M735" t="b">
        <v>0</v>
      </c>
      <c r="N735" t="s">
        <v>33</v>
      </c>
      <c r="O735" s="4">
        <f>E735/D735</f>
        <v>2.2138255033557046</v>
      </c>
      <c r="P735" s="5">
        <f>IFERROR(E735/G735,"No Backers")</f>
        <v>87.962666666666664</v>
      </c>
      <c r="Q735" s="7" t="str">
        <f>LEFT(N735,FIND("/",N735)-1)</f>
        <v>theater</v>
      </c>
      <c r="R735" s="7" t="str">
        <f>RIGHT(N735,LEN(N735)-FIND("/",N735))</f>
        <v>plays</v>
      </c>
      <c r="S735" s="11">
        <f t="shared" si="22"/>
        <v>42795.25</v>
      </c>
      <c r="T735" s="11">
        <f t="shared" si="23"/>
        <v>42813.208333333328</v>
      </c>
    </row>
    <row r="736" spans="1:20" ht="31.2" x14ac:dyDescent="0.3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186</v>
      </c>
      <c r="H736" t="s">
        <v>21</v>
      </c>
      <c r="I736" t="s">
        <v>22</v>
      </c>
      <c r="J736">
        <v>1519538400</v>
      </c>
      <c r="K736">
        <v>1519970400</v>
      </c>
      <c r="L736" t="b">
        <v>0</v>
      </c>
      <c r="M736" t="b">
        <v>0</v>
      </c>
      <c r="N736" t="s">
        <v>42</v>
      </c>
      <c r="O736" s="4">
        <f>E736/D736</f>
        <v>2.2316363636363636</v>
      </c>
      <c r="P736" s="5">
        <f>IFERROR(E736/G736,"No Backers")</f>
        <v>65.989247311827953</v>
      </c>
      <c r="Q736" s="7" t="str">
        <f>LEFT(N736,FIND("/",N736)-1)</f>
        <v>film &amp; video</v>
      </c>
      <c r="R736" s="7" t="str">
        <f>RIGHT(N736,LEN(N736)-FIND("/",N736))</f>
        <v>documentary</v>
      </c>
      <c r="S736" s="11">
        <f t="shared" si="22"/>
        <v>43156.25</v>
      </c>
      <c r="T736" s="11">
        <f t="shared" si="23"/>
        <v>43161.25</v>
      </c>
    </row>
    <row r="737" spans="1:20" x14ac:dyDescent="0.3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135</v>
      </c>
      <c r="H737" t="s">
        <v>36</v>
      </c>
      <c r="I737" t="s">
        <v>37</v>
      </c>
      <c r="J737">
        <v>1396414800</v>
      </c>
      <c r="K737">
        <v>1399093200</v>
      </c>
      <c r="L737" t="b">
        <v>0</v>
      </c>
      <c r="M737" t="b">
        <v>0</v>
      </c>
      <c r="N737" t="s">
        <v>23</v>
      </c>
      <c r="O737" s="4">
        <f>E737/D737</f>
        <v>2.2363492063492063</v>
      </c>
      <c r="P737" s="5">
        <f>IFERROR(E737/G737,"No Backers")</f>
        <v>104.36296296296297</v>
      </c>
      <c r="Q737" s="7" t="str">
        <f>LEFT(N737,FIND("/",N737)-1)</f>
        <v>music</v>
      </c>
      <c r="R737" s="7" t="str">
        <f>RIGHT(N737,LEN(N737)-FIND("/",N737))</f>
        <v>rock</v>
      </c>
      <c r="S737" s="11">
        <f t="shared" si="22"/>
        <v>41731.208333333336</v>
      </c>
      <c r="T737" s="11">
        <f t="shared" si="23"/>
        <v>41762.208333333336</v>
      </c>
    </row>
    <row r="738" spans="1:20" ht="31.2" x14ac:dyDescent="0.3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65</v>
      </c>
      <c r="H738" t="s">
        <v>21</v>
      </c>
      <c r="I738" t="s">
        <v>22</v>
      </c>
      <c r="J738">
        <v>1506056400</v>
      </c>
      <c r="K738">
        <v>1507093200</v>
      </c>
      <c r="L738" t="b">
        <v>0</v>
      </c>
      <c r="M738" t="b">
        <v>0</v>
      </c>
      <c r="N738" t="s">
        <v>33</v>
      </c>
      <c r="O738" s="4">
        <f>E738/D738</f>
        <v>2.2406666666666668</v>
      </c>
      <c r="P738" s="5">
        <f>IFERROR(E738/G738,"No Backers")</f>
        <v>103.41538461538461</v>
      </c>
      <c r="Q738" s="7" t="str">
        <f>LEFT(N738,FIND("/",N738)-1)</f>
        <v>theater</v>
      </c>
      <c r="R738" s="7" t="str">
        <f>RIGHT(N738,LEN(N738)-FIND("/",N738))</f>
        <v>plays</v>
      </c>
      <c r="S738" s="11">
        <f t="shared" si="22"/>
        <v>43000.208333333328</v>
      </c>
      <c r="T738" s="11">
        <f t="shared" si="23"/>
        <v>43012.208333333328</v>
      </c>
    </row>
    <row r="739" spans="1:20" x14ac:dyDescent="0.3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411</v>
      </c>
      <c r="H739" t="s">
        <v>21</v>
      </c>
      <c r="I739" t="s">
        <v>22</v>
      </c>
      <c r="J739">
        <v>1511416800</v>
      </c>
      <c r="K739">
        <v>1513576800</v>
      </c>
      <c r="L739" t="b">
        <v>0</v>
      </c>
      <c r="M739" t="b">
        <v>0</v>
      </c>
      <c r="N739" t="s">
        <v>23</v>
      </c>
      <c r="O739" s="4">
        <f>E739/D739</f>
        <v>2.253392857142857</v>
      </c>
      <c r="P739" s="5">
        <f>IFERROR(E739/G739,"No Backers")</f>
        <v>92.109489051094897</v>
      </c>
      <c r="Q739" s="7" t="str">
        <f>LEFT(N739,FIND("/",N739)-1)</f>
        <v>music</v>
      </c>
      <c r="R739" s="7" t="str">
        <f>RIGHT(N739,LEN(N739)-FIND("/",N739))</f>
        <v>rock</v>
      </c>
      <c r="S739" s="11">
        <f t="shared" si="22"/>
        <v>43062.25</v>
      </c>
      <c r="T739" s="11">
        <f t="shared" si="23"/>
        <v>43087.25</v>
      </c>
    </row>
    <row r="740" spans="1:20" x14ac:dyDescent="0.3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189</v>
      </c>
      <c r="H740" t="s">
        <v>21</v>
      </c>
      <c r="I740" t="s">
        <v>22</v>
      </c>
      <c r="J740">
        <v>1550037600</v>
      </c>
      <c r="K740">
        <v>1550556000</v>
      </c>
      <c r="L740" t="b">
        <v>0</v>
      </c>
      <c r="M740" t="b">
        <v>1</v>
      </c>
      <c r="N740" t="s">
        <v>17</v>
      </c>
      <c r="O740" s="4">
        <f>E740/D740</f>
        <v>2.2538095238095237</v>
      </c>
      <c r="P740" s="5">
        <f>IFERROR(E740/G740,"No Backers")</f>
        <v>75.126984126984127</v>
      </c>
      <c r="Q740" s="7" t="str">
        <f>LEFT(N740,FIND("/",N740)-1)</f>
        <v>food</v>
      </c>
      <c r="R740" s="7" t="str">
        <f>RIGHT(N740,LEN(N740)-FIND("/",N740))</f>
        <v>food trucks</v>
      </c>
      <c r="S740" s="11">
        <f t="shared" si="22"/>
        <v>43509.25</v>
      </c>
      <c r="T740" s="11">
        <f t="shared" si="23"/>
        <v>43515.25</v>
      </c>
    </row>
    <row r="741" spans="1:20" x14ac:dyDescent="0.3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2805</v>
      </c>
      <c r="H741" t="s">
        <v>15</v>
      </c>
      <c r="I741" t="s">
        <v>16</v>
      </c>
      <c r="J741">
        <v>1523854800</v>
      </c>
      <c r="K741">
        <v>1524286800</v>
      </c>
      <c r="L741" t="b">
        <v>0</v>
      </c>
      <c r="M741" t="b">
        <v>0</v>
      </c>
      <c r="N741" t="s">
        <v>68</v>
      </c>
      <c r="O741" s="4">
        <f>E741/D741</f>
        <v>2.2552763819095478</v>
      </c>
      <c r="P741" s="5">
        <f>IFERROR(E741/G741,"No Backers")</f>
        <v>48</v>
      </c>
      <c r="Q741" s="7" t="str">
        <f>LEFT(N741,FIND("/",N741)-1)</f>
        <v>publishing</v>
      </c>
      <c r="R741" s="7" t="str">
        <f>RIGHT(N741,LEN(N741)-FIND("/",N741))</f>
        <v>nonfiction</v>
      </c>
      <c r="S741" s="11">
        <f t="shared" si="22"/>
        <v>43206.208333333328</v>
      </c>
      <c r="T741" s="11">
        <f t="shared" si="23"/>
        <v>43211.208333333328</v>
      </c>
    </row>
    <row r="742" spans="1:20" x14ac:dyDescent="0.3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2875</v>
      </c>
      <c r="H742" t="s">
        <v>40</v>
      </c>
      <c r="I742" t="s">
        <v>41</v>
      </c>
      <c r="J742">
        <v>1293861600</v>
      </c>
      <c r="K742">
        <v>1295071200</v>
      </c>
      <c r="L742" t="b">
        <v>0</v>
      </c>
      <c r="M742" t="b">
        <v>1</v>
      </c>
      <c r="N742" t="s">
        <v>33</v>
      </c>
      <c r="O742" s="4">
        <f>E742/D742</f>
        <v>2.2635175879396985</v>
      </c>
      <c r="P742" s="5">
        <f>IFERROR(E742/G742,"No Backers")</f>
        <v>47.002434782608695</v>
      </c>
      <c r="Q742" s="7" t="str">
        <f>LEFT(N742,FIND("/",N742)-1)</f>
        <v>theater</v>
      </c>
      <c r="R742" s="7" t="str">
        <f>RIGHT(N742,LEN(N742)-FIND("/",N742))</f>
        <v>plays</v>
      </c>
      <c r="S742" s="11">
        <f t="shared" si="22"/>
        <v>40544.25</v>
      </c>
      <c r="T742" s="11">
        <f t="shared" si="23"/>
        <v>40558.25</v>
      </c>
    </row>
    <row r="743" spans="1:20" x14ac:dyDescent="0.3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190</v>
      </c>
      <c r="H743" t="s">
        <v>21</v>
      </c>
      <c r="I743" t="s">
        <v>22</v>
      </c>
      <c r="J743">
        <v>1322373600</v>
      </c>
      <c r="K743">
        <v>1322892000</v>
      </c>
      <c r="L743" t="b">
        <v>0</v>
      </c>
      <c r="M743" t="b">
        <v>1</v>
      </c>
      <c r="N743" t="s">
        <v>42</v>
      </c>
      <c r="O743" s="4">
        <f>E743/D743</f>
        <v>2.266111111111111</v>
      </c>
      <c r="P743" s="5">
        <f>IFERROR(E743/G743,"No Backers")</f>
        <v>42.93684210526316</v>
      </c>
      <c r="Q743" s="7" t="str">
        <f>LEFT(N743,FIND("/",N743)-1)</f>
        <v>film &amp; video</v>
      </c>
      <c r="R743" s="7" t="str">
        <f>RIGHT(N743,LEN(N743)-FIND("/",N743))</f>
        <v>documentary</v>
      </c>
      <c r="S743" s="11">
        <f t="shared" si="22"/>
        <v>40874.25</v>
      </c>
      <c r="T743" s="11">
        <f t="shared" si="23"/>
        <v>40880.25</v>
      </c>
    </row>
    <row r="744" spans="1:20" x14ac:dyDescent="0.3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211</v>
      </c>
      <c r="H744" t="s">
        <v>21</v>
      </c>
      <c r="I744" t="s">
        <v>22</v>
      </c>
      <c r="J744">
        <v>1442811600</v>
      </c>
      <c r="K744">
        <v>1443934800</v>
      </c>
      <c r="L744" t="b">
        <v>0</v>
      </c>
      <c r="M744" t="b">
        <v>0</v>
      </c>
      <c r="N744" t="s">
        <v>33</v>
      </c>
      <c r="O744" s="4">
        <f>E744/D744</f>
        <v>2.2711111111111113</v>
      </c>
      <c r="P744" s="5">
        <f>IFERROR(E744/G744,"No Backers")</f>
        <v>29.061611374407583</v>
      </c>
      <c r="Q744" s="7" t="str">
        <f>LEFT(N744,FIND("/",N744)-1)</f>
        <v>theater</v>
      </c>
      <c r="R744" s="7" t="str">
        <f>RIGHT(N744,LEN(N744)-FIND("/",N744))</f>
        <v>plays</v>
      </c>
      <c r="S744" s="11">
        <f t="shared" si="22"/>
        <v>42268.208333333328</v>
      </c>
      <c r="T744" s="11">
        <f t="shared" si="23"/>
        <v>42281.208333333328</v>
      </c>
    </row>
    <row r="745" spans="1:20" ht="31.2" x14ac:dyDescent="0.3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1681</v>
      </c>
      <c r="H745" t="s">
        <v>21</v>
      </c>
      <c r="I745" t="s">
        <v>22</v>
      </c>
      <c r="J745">
        <v>1401685200</v>
      </c>
      <c r="K745">
        <v>1402462800</v>
      </c>
      <c r="L745" t="b">
        <v>0</v>
      </c>
      <c r="M745" t="b">
        <v>1</v>
      </c>
      <c r="N745" t="s">
        <v>28</v>
      </c>
      <c r="O745" s="4">
        <f>E745/D745</f>
        <v>2.283934426229508</v>
      </c>
      <c r="P745" s="5">
        <f>IFERROR(E745/G745,"No Backers")</f>
        <v>58.015466983938133</v>
      </c>
      <c r="Q745" s="7" t="str">
        <f>LEFT(N745,FIND("/",N745)-1)</f>
        <v>technology</v>
      </c>
      <c r="R745" s="7" t="str">
        <f>RIGHT(N745,LEN(N745)-FIND("/",N745))</f>
        <v>web</v>
      </c>
      <c r="S745" s="11">
        <f t="shared" si="22"/>
        <v>41792.208333333336</v>
      </c>
      <c r="T745" s="11">
        <f t="shared" si="23"/>
        <v>41801.208333333336</v>
      </c>
    </row>
    <row r="746" spans="1:20" ht="31.2" x14ac:dyDescent="0.3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2414</v>
      </c>
      <c r="H746" t="s">
        <v>21</v>
      </c>
      <c r="I746" t="s">
        <v>22</v>
      </c>
      <c r="J746">
        <v>1563685200</v>
      </c>
      <c r="K746">
        <v>1563858000</v>
      </c>
      <c r="L746" t="b">
        <v>0</v>
      </c>
      <c r="M746" t="b">
        <v>0</v>
      </c>
      <c r="N746" t="s">
        <v>50</v>
      </c>
      <c r="O746" s="4">
        <f>E746/D746</f>
        <v>2.2852189349112426</v>
      </c>
      <c r="P746" s="5">
        <f>IFERROR(E746/G746,"No Backers")</f>
        <v>79.992129246064621</v>
      </c>
      <c r="Q746" s="7" t="str">
        <f>LEFT(N746,FIND("/",N746)-1)</f>
        <v>music</v>
      </c>
      <c r="R746" s="7" t="str">
        <f>RIGHT(N746,LEN(N746)-FIND("/",N746))</f>
        <v>electric music</v>
      </c>
      <c r="S746" s="11">
        <f t="shared" si="22"/>
        <v>43667.208333333328</v>
      </c>
      <c r="T746" s="11">
        <f t="shared" si="23"/>
        <v>43669.208333333328</v>
      </c>
    </row>
    <row r="747" spans="1:20" x14ac:dyDescent="0.3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280</v>
      </c>
      <c r="H747" t="s">
        <v>21</v>
      </c>
      <c r="I747" t="s">
        <v>22</v>
      </c>
      <c r="J747">
        <v>1283403600</v>
      </c>
      <c r="K747">
        <v>1284354000</v>
      </c>
      <c r="L747" t="b">
        <v>0</v>
      </c>
      <c r="M747" t="b">
        <v>0</v>
      </c>
      <c r="N747" t="s">
        <v>33</v>
      </c>
      <c r="O747" s="4">
        <f>E747/D747</f>
        <v>2.2885714285714287</v>
      </c>
      <c r="P747" s="5">
        <f>IFERROR(E747/G747,"No Backers")</f>
        <v>40.049999999999997</v>
      </c>
      <c r="Q747" s="7" t="str">
        <f>LEFT(N747,FIND("/",N747)-1)</f>
        <v>theater</v>
      </c>
      <c r="R747" s="7" t="str">
        <f>RIGHT(N747,LEN(N747)-FIND("/",N747))</f>
        <v>plays</v>
      </c>
      <c r="S747" s="11">
        <f t="shared" si="22"/>
        <v>40423.208333333336</v>
      </c>
      <c r="T747" s="11">
        <f t="shared" si="23"/>
        <v>40434.208333333336</v>
      </c>
    </row>
    <row r="748" spans="1:20" x14ac:dyDescent="0.3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3059</v>
      </c>
      <c r="H748" t="s">
        <v>15</v>
      </c>
      <c r="I748" t="s">
        <v>16</v>
      </c>
      <c r="J748">
        <v>1500267600</v>
      </c>
      <c r="K748">
        <v>1500354000</v>
      </c>
      <c r="L748" t="b">
        <v>0</v>
      </c>
      <c r="M748" t="b">
        <v>0</v>
      </c>
      <c r="N748" t="s">
        <v>159</v>
      </c>
      <c r="O748" s="4">
        <f>E748/D748</f>
        <v>2.2896178343949045</v>
      </c>
      <c r="P748" s="5">
        <f>IFERROR(E748/G748,"No Backers")</f>
        <v>47.004903563255965</v>
      </c>
      <c r="Q748" s="7" t="str">
        <f>LEFT(N748,FIND("/",N748)-1)</f>
        <v>music</v>
      </c>
      <c r="R748" s="7" t="str">
        <f>RIGHT(N748,LEN(N748)-FIND("/",N748))</f>
        <v>jazz</v>
      </c>
      <c r="S748" s="11">
        <f t="shared" si="22"/>
        <v>42933.208333333328</v>
      </c>
      <c r="T748" s="11">
        <f t="shared" si="23"/>
        <v>42934.208333333328</v>
      </c>
    </row>
    <row r="749" spans="1:20" x14ac:dyDescent="0.3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1442</v>
      </c>
      <c r="H749" t="s">
        <v>15</v>
      </c>
      <c r="I749" t="s">
        <v>16</v>
      </c>
      <c r="J749">
        <v>1361599200</v>
      </c>
      <c r="K749">
        <v>1364014800</v>
      </c>
      <c r="L749" t="b">
        <v>0</v>
      </c>
      <c r="M749" t="b">
        <v>1</v>
      </c>
      <c r="N749" t="s">
        <v>100</v>
      </c>
      <c r="O749" s="4">
        <f>E749/D749</f>
        <v>2.2987375415282392</v>
      </c>
      <c r="P749" s="5">
        <f>IFERROR(E749/G749,"No Backers")</f>
        <v>95.966712898751737</v>
      </c>
      <c r="Q749" s="7" t="str">
        <f>LEFT(N749,FIND("/",N749)-1)</f>
        <v>film &amp; video</v>
      </c>
      <c r="R749" s="7" t="str">
        <f>RIGHT(N749,LEN(N749)-FIND("/",N749))</f>
        <v>shorts</v>
      </c>
      <c r="S749" s="11">
        <f t="shared" si="22"/>
        <v>41328.25</v>
      </c>
      <c r="T749" s="11">
        <f t="shared" si="23"/>
        <v>41356.208333333336</v>
      </c>
    </row>
    <row r="750" spans="1:20" ht="31.2" x14ac:dyDescent="0.3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117</v>
      </c>
      <c r="H750" t="s">
        <v>21</v>
      </c>
      <c r="I750" t="s">
        <v>22</v>
      </c>
      <c r="J750">
        <v>1333688400</v>
      </c>
      <c r="K750">
        <v>1337230800</v>
      </c>
      <c r="L750" t="b">
        <v>0</v>
      </c>
      <c r="M750" t="b">
        <v>0</v>
      </c>
      <c r="N750" t="s">
        <v>28</v>
      </c>
      <c r="O750" s="4">
        <f>E750/D750</f>
        <v>2.3003999999999998</v>
      </c>
      <c r="P750" s="5">
        <f>IFERROR(E750/G750,"No Backers")</f>
        <v>98.307692307692307</v>
      </c>
      <c r="Q750" s="7" t="str">
        <f>LEFT(N750,FIND("/",N750)-1)</f>
        <v>technology</v>
      </c>
      <c r="R750" s="7" t="str">
        <f>RIGHT(N750,LEN(N750)-FIND("/",N750))</f>
        <v>web</v>
      </c>
      <c r="S750" s="11">
        <f t="shared" si="22"/>
        <v>41005.208333333336</v>
      </c>
      <c r="T750" s="11">
        <f t="shared" si="23"/>
        <v>41046.208333333336</v>
      </c>
    </row>
    <row r="751" spans="1:20" x14ac:dyDescent="0.3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182</v>
      </c>
      <c r="H751" t="s">
        <v>21</v>
      </c>
      <c r="I751" t="s">
        <v>22</v>
      </c>
      <c r="J751">
        <v>1274418000</v>
      </c>
      <c r="K751">
        <v>1277960400</v>
      </c>
      <c r="L751" t="b">
        <v>0</v>
      </c>
      <c r="M751" t="b">
        <v>0</v>
      </c>
      <c r="N751" t="s">
        <v>206</v>
      </c>
      <c r="O751" s="4">
        <f>E751/D751</f>
        <v>2.3058333333333332</v>
      </c>
      <c r="P751" s="5">
        <f>IFERROR(E751/G751,"No Backers")</f>
        <v>76.016483516483518</v>
      </c>
      <c r="Q751" s="7" t="str">
        <f>LEFT(N751,FIND("/",N751)-1)</f>
        <v>publishing</v>
      </c>
      <c r="R751" s="7" t="str">
        <f>RIGHT(N751,LEN(N751)-FIND("/",N751))</f>
        <v>translations</v>
      </c>
      <c r="S751" s="11">
        <f t="shared" si="22"/>
        <v>40319.208333333336</v>
      </c>
      <c r="T751" s="11">
        <f t="shared" si="23"/>
        <v>40360.208333333336</v>
      </c>
    </row>
    <row r="752" spans="1:20" x14ac:dyDescent="0.3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150</v>
      </c>
      <c r="H752" t="s">
        <v>21</v>
      </c>
      <c r="I752" t="s">
        <v>22</v>
      </c>
      <c r="J752">
        <v>1386741600</v>
      </c>
      <c r="K752">
        <v>1388037600</v>
      </c>
      <c r="L752" t="b">
        <v>0</v>
      </c>
      <c r="M752" t="b">
        <v>0</v>
      </c>
      <c r="N752" t="s">
        <v>33</v>
      </c>
      <c r="O752" s="4">
        <f>E752/D752</f>
        <v>2.31</v>
      </c>
      <c r="P752" s="5">
        <f>IFERROR(E752/G752,"No Backers")</f>
        <v>73.92</v>
      </c>
      <c r="Q752" s="7" t="str">
        <f>LEFT(N752,FIND("/",N752)-1)</f>
        <v>theater</v>
      </c>
      <c r="R752" s="7" t="str">
        <f>RIGHT(N752,LEN(N752)-FIND("/",N752))</f>
        <v>plays</v>
      </c>
      <c r="S752" s="11">
        <f t="shared" si="22"/>
        <v>41619.25</v>
      </c>
      <c r="T752" s="11">
        <f t="shared" si="23"/>
        <v>41634.25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E753/D753</f>
        <v>2.3230555555555554</v>
      </c>
      <c r="P753" s="5">
        <f>IFERROR(E753/G753,"No Backers")</f>
        <v>30.974074074074075</v>
      </c>
      <c r="Q753" s="7" t="str">
        <f>LEFT(N753,FIND("/",N753)-1)</f>
        <v>publishing</v>
      </c>
      <c r="R753" s="7" t="str">
        <f>RIGHT(N753,LEN(N753)-FIND("/",N753))</f>
        <v>nonfiction</v>
      </c>
      <c r="S753" s="11">
        <f t="shared" si="22"/>
        <v>42446.208333333328</v>
      </c>
      <c r="T753" s="11">
        <f t="shared" si="23"/>
        <v>42461.208333333328</v>
      </c>
    </row>
    <row r="754" spans="1:20" x14ac:dyDescent="0.3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2768</v>
      </c>
      <c r="H754" t="s">
        <v>26</v>
      </c>
      <c r="I754" t="s">
        <v>27</v>
      </c>
      <c r="J754">
        <v>1351054800</v>
      </c>
      <c r="K754">
        <v>1352440800</v>
      </c>
      <c r="L754" t="b">
        <v>0</v>
      </c>
      <c r="M754" t="b">
        <v>0</v>
      </c>
      <c r="N754" t="s">
        <v>33</v>
      </c>
      <c r="O754" s="4">
        <f>E754/D754</f>
        <v>2.3362012987012988</v>
      </c>
      <c r="P754" s="5">
        <f>IFERROR(E754/G754,"No Backers")</f>
        <v>51.990606936416185</v>
      </c>
      <c r="Q754" s="7" t="str">
        <f>LEFT(N754,FIND("/",N754)-1)</f>
        <v>theater</v>
      </c>
      <c r="R754" s="7" t="str">
        <f>RIGHT(N754,LEN(N754)-FIND("/",N754))</f>
        <v>plays</v>
      </c>
      <c r="S754" s="11">
        <f t="shared" si="22"/>
        <v>41206.208333333336</v>
      </c>
      <c r="T754" s="11">
        <f t="shared" si="23"/>
        <v>41222.25</v>
      </c>
    </row>
    <row r="755" spans="1:20" x14ac:dyDescent="0.3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236</v>
      </c>
      <c r="H755" t="s">
        <v>21</v>
      </c>
      <c r="I755" t="s">
        <v>22</v>
      </c>
      <c r="J755">
        <v>1296108000</v>
      </c>
      <c r="K755">
        <v>1296712800</v>
      </c>
      <c r="L755" t="b">
        <v>0</v>
      </c>
      <c r="M755" t="b">
        <v>0</v>
      </c>
      <c r="N755" t="s">
        <v>33</v>
      </c>
      <c r="O755" s="4">
        <f>E755/D755</f>
        <v>2.3614754098360655</v>
      </c>
      <c r="P755" s="5">
        <f>IFERROR(E755/G755,"No Backers")</f>
        <v>61.038135593220339</v>
      </c>
      <c r="Q755" s="7" t="str">
        <f>LEFT(N755,FIND("/",N755)-1)</f>
        <v>theater</v>
      </c>
      <c r="R755" s="7" t="str">
        <f>RIGHT(N755,LEN(N755)-FIND("/",N755))</f>
        <v>plays</v>
      </c>
      <c r="S755" s="11">
        <f t="shared" si="22"/>
        <v>40570.25</v>
      </c>
      <c r="T755" s="11">
        <f t="shared" si="23"/>
        <v>40577.25</v>
      </c>
    </row>
    <row r="756" spans="1:20" x14ac:dyDescent="0.3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2756</v>
      </c>
      <c r="H756" t="s">
        <v>21</v>
      </c>
      <c r="I756" t="s">
        <v>22</v>
      </c>
      <c r="J756">
        <v>1425877200</v>
      </c>
      <c r="K756">
        <v>1426914000</v>
      </c>
      <c r="L756" t="b">
        <v>0</v>
      </c>
      <c r="M756" t="b">
        <v>0</v>
      </c>
      <c r="N756" t="s">
        <v>65</v>
      </c>
      <c r="O756" s="4">
        <f>E756/D756</f>
        <v>2.3634156976744185</v>
      </c>
      <c r="P756" s="5">
        <f>IFERROR(E756/G756,"No Backers")</f>
        <v>58.999637155297535</v>
      </c>
      <c r="Q756" s="7" t="str">
        <f>LEFT(N756,FIND("/",N756)-1)</f>
        <v>technology</v>
      </c>
      <c r="R756" s="7" t="str">
        <f>RIGHT(N756,LEN(N756)-FIND("/",N756))</f>
        <v>wearables</v>
      </c>
      <c r="S756" s="11">
        <f t="shared" si="22"/>
        <v>42072.208333333328</v>
      </c>
      <c r="T756" s="11">
        <f t="shared" si="23"/>
        <v>42084.208333333328</v>
      </c>
    </row>
    <row r="757" spans="1:20" x14ac:dyDescent="0.3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768</v>
      </c>
      <c r="H757" t="s">
        <v>98</v>
      </c>
      <c r="I757" t="s">
        <v>99</v>
      </c>
      <c r="J757">
        <v>1410066000</v>
      </c>
      <c r="K757">
        <v>1410498000</v>
      </c>
      <c r="L757" t="b">
        <v>0</v>
      </c>
      <c r="M757" t="b">
        <v>0</v>
      </c>
      <c r="N757" t="s">
        <v>65</v>
      </c>
      <c r="O757" s="4">
        <f>E757/D757</f>
        <v>2.3651200000000001</v>
      </c>
      <c r="P757" s="5">
        <f>IFERROR(E757/G757,"No Backers")</f>
        <v>76.989583333333329</v>
      </c>
      <c r="Q757" s="7" t="str">
        <f>LEFT(N757,FIND("/",N757)-1)</f>
        <v>technology</v>
      </c>
      <c r="R757" s="7" t="str">
        <f>RIGHT(N757,LEN(N757)-FIND("/",N757))</f>
        <v>wearables</v>
      </c>
      <c r="S757" s="11">
        <f t="shared" si="22"/>
        <v>41889.208333333336</v>
      </c>
      <c r="T757" s="11">
        <f t="shared" si="23"/>
        <v>41894.208333333336</v>
      </c>
    </row>
    <row r="758" spans="1:20" x14ac:dyDescent="0.3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589</v>
      </c>
      <c r="H758" t="s">
        <v>107</v>
      </c>
      <c r="I758" t="s">
        <v>108</v>
      </c>
      <c r="J758">
        <v>1294725600</v>
      </c>
      <c r="K758">
        <v>1295762400</v>
      </c>
      <c r="L758" t="b">
        <v>0</v>
      </c>
      <c r="M758" t="b">
        <v>0</v>
      </c>
      <c r="N758" t="s">
        <v>71</v>
      </c>
      <c r="O758" s="4">
        <f>E758/D758</f>
        <v>2.3733830845771142</v>
      </c>
      <c r="P758" s="5">
        <f>IFERROR(E758/G758,"No Backers")</f>
        <v>80.993208828522924</v>
      </c>
      <c r="Q758" s="7" t="str">
        <f>LEFT(N758,FIND("/",N758)-1)</f>
        <v>film &amp; video</v>
      </c>
      <c r="R758" s="7" t="str">
        <f>RIGHT(N758,LEN(N758)-FIND("/",N758))</f>
        <v>animation</v>
      </c>
      <c r="S758" s="11">
        <f t="shared" si="22"/>
        <v>40554.25</v>
      </c>
      <c r="T758" s="11">
        <f t="shared" si="23"/>
        <v>40566.25</v>
      </c>
    </row>
    <row r="759" spans="1:20" x14ac:dyDescent="0.3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156</v>
      </c>
      <c r="H759" t="s">
        <v>98</v>
      </c>
      <c r="I759" t="s">
        <v>99</v>
      </c>
      <c r="J759">
        <v>1343365200</v>
      </c>
      <c r="K759">
        <v>1344315600</v>
      </c>
      <c r="L759" t="b">
        <v>0</v>
      </c>
      <c r="M759" t="b">
        <v>0</v>
      </c>
      <c r="N759" t="s">
        <v>133</v>
      </c>
      <c r="O759" s="4">
        <f>E759/D759</f>
        <v>2.3739473684210526</v>
      </c>
      <c r="P759" s="5">
        <f>IFERROR(E759/G759,"No Backers")</f>
        <v>57.82692307692308</v>
      </c>
      <c r="Q759" s="7" t="str">
        <f>LEFT(N759,FIND("/",N759)-1)</f>
        <v>publishing</v>
      </c>
      <c r="R759" s="7" t="str">
        <f>RIGHT(N759,LEN(N759)-FIND("/",N759))</f>
        <v>radio &amp; podcasts</v>
      </c>
      <c r="S759" s="11">
        <f t="shared" si="22"/>
        <v>41117.208333333336</v>
      </c>
      <c r="T759" s="11">
        <f t="shared" si="23"/>
        <v>41128.208333333336</v>
      </c>
    </row>
    <row r="760" spans="1:20" x14ac:dyDescent="0.3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110</v>
      </c>
      <c r="H760" t="s">
        <v>21</v>
      </c>
      <c r="I760" t="s">
        <v>22</v>
      </c>
      <c r="J760">
        <v>1515304800</v>
      </c>
      <c r="K760">
        <v>1515564000</v>
      </c>
      <c r="L760" t="b">
        <v>0</v>
      </c>
      <c r="M760" t="b">
        <v>0</v>
      </c>
      <c r="N760" t="s">
        <v>17</v>
      </c>
      <c r="O760" s="4">
        <f>E760/D760</f>
        <v>2.3774468085106384</v>
      </c>
      <c r="P760" s="5">
        <f>IFERROR(E760/G760,"No Backers")</f>
        <v>101.58181818181818</v>
      </c>
      <c r="Q760" s="7" t="str">
        <f>LEFT(N760,FIND("/",N760)-1)</f>
        <v>food</v>
      </c>
      <c r="R760" s="7" t="str">
        <f>RIGHT(N760,LEN(N760)-FIND("/",N760))</f>
        <v>food trucks</v>
      </c>
      <c r="S760" s="11">
        <f t="shared" si="22"/>
        <v>43107.25</v>
      </c>
      <c r="T760" s="11">
        <f t="shared" si="23"/>
        <v>43110.25</v>
      </c>
    </row>
    <row r="761" spans="1:20" x14ac:dyDescent="0.3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40</v>
      </c>
      <c r="H761" t="s">
        <v>21</v>
      </c>
      <c r="I761" t="s">
        <v>22</v>
      </c>
      <c r="J761">
        <v>1279083600</v>
      </c>
      <c r="K761">
        <v>1279170000</v>
      </c>
      <c r="L761" t="b">
        <v>0</v>
      </c>
      <c r="M761" t="b">
        <v>0</v>
      </c>
      <c r="N761" t="s">
        <v>33</v>
      </c>
      <c r="O761" s="4">
        <f>E761/D761</f>
        <v>2.3788235294117648</v>
      </c>
      <c r="P761" s="5">
        <f>IFERROR(E761/G761,"No Backers")</f>
        <v>101.1</v>
      </c>
      <c r="Q761" s="7" t="str">
        <f>LEFT(N761,FIND("/",N761)-1)</f>
        <v>theater</v>
      </c>
      <c r="R761" s="7" t="str">
        <f>RIGHT(N761,LEN(N761)-FIND("/",N761))</f>
        <v>plays</v>
      </c>
      <c r="S761" s="11">
        <f t="shared" si="22"/>
        <v>40373.208333333336</v>
      </c>
      <c r="T761" s="11">
        <f t="shared" si="23"/>
        <v>40374.208333333336</v>
      </c>
    </row>
    <row r="762" spans="1:20" ht="31.2" x14ac:dyDescent="0.3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193</v>
      </c>
      <c r="H762" t="s">
        <v>21</v>
      </c>
      <c r="I762" t="s">
        <v>22</v>
      </c>
      <c r="J762">
        <v>1274763600</v>
      </c>
      <c r="K762">
        <v>1277874000</v>
      </c>
      <c r="L762" t="b">
        <v>0</v>
      </c>
      <c r="M762" t="b">
        <v>0</v>
      </c>
      <c r="N762" t="s">
        <v>100</v>
      </c>
      <c r="O762" s="4">
        <f>E762/D762</f>
        <v>2.3791176470588233</v>
      </c>
      <c r="P762" s="5">
        <f>IFERROR(E762/G762,"No Backers")</f>
        <v>41.911917098445599</v>
      </c>
      <c r="Q762" s="7" t="str">
        <f>LEFT(N762,FIND("/",N762)-1)</f>
        <v>film &amp; video</v>
      </c>
      <c r="R762" s="7" t="str">
        <f>RIGHT(N762,LEN(N762)-FIND("/",N762))</f>
        <v>shorts</v>
      </c>
      <c r="S762" s="11">
        <f t="shared" si="22"/>
        <v>40323.208333333336</v>
      </c>
      <c r="T762" s="11">
        <f t="shared" si="23"/>
        <v>40359.208333333336</v>
      </c>
    </row>
    <row r="763" spans="1:20" x14ac:dyDescent="0.3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68</v>
      </c>
      <c r="H763" t="s">
        <v>21</v>
      </c>
      <c r="I763" t="s">
        <v>22</v>
      </c>
      <c r="J763">
        <v>1346043600</v>
      </c>
      <c r="K763">
        <v>1346907600</v>
      </c>
      <c r="L763" t="b">
        <v>0</v>
      </c>
      <c r="M763" t="b">
        <v>0</v>
      </c>
      <c r="N763" t="s">
        <v>89</v>
      </c>
      <c r="O763" s="4">
        <f>E763/D763</f>
        <v>2.3940625</v>
      </c>
      <c r="P763" s="5">
        <f>IFERROR(E763/G763,"No Backers")</f>
        <v>112.66176470588235</v>
      </c>
      <c r="Q763" s="7" t="str">
        <f>LEFT(N763,FIND("/",N763)-1)</f>
        <v>games</v>
      </c>
      <c r="R763" s="7" t="str">
        <f>RIGHT(N763,LEN(N763)-FIND("/",N763))</f>
        <v>video games</v>
      </c>
      <c r="S763" s="11">
        <f t="shared" si="22"/>
        <v>41148.208333333336</v>
      </c>
      <c r="T763" s="11">
        <f t="shared" si="23"/>
        <v>41158.208333333336</v>
      </c>
    </row>
    <row r="764" spans="1:20" x14ac:dyDescent="0.3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272</v>
      </c>
      <c r="H764" t="s">
        <v>21</v>
      </c>
      <c r="I764" t="s">
        <v>22</v>
      </c>
      <c r="J764">
        <v>1310187600</v>
      </c>
      <c r="K764">
        <v>1311397200</v>
      </c>
      <c r="L764" t="b">
        <v>0</v>
      </c>
      <c r="M764" t="b">
        <v>1</v>
      </c>
      <c r="N764" t="s">
        <v>42</v>
      </c>
      <c r="O764" s="4">
        <f>E764/D764</f>
        <v>2.3958823529411766</v>
      </c>
      <c r="P764" s="5">
        <f>IFERROR(E764/G764,"No Backers")</f>
        <v>44.922794117647058</v>
      </c>
      <c r="Q764" s="7" t="str">
        <f>LEFT(N764,FIND("/",N764)-1)</f>
        <v>film &amp; video</v>
      </c>
      <c r="R764" s="7" t="str">
        <f>RIGHT(N764,LEN(N764)-FIND("/",N764))</f>
        <v>documentary</v>
      </c>
      <c r="S764" s="11">
        <f t="shared" si="22"/>
        <v>40733.208333333336</v>
      </c>
      <c r="T764" s="11">
        <f t="shared" si="23"/>
        <v>40747.208333333336</v>
      </c>
    </row>
    <row r="765" spans="1:20" x14ac:dyDescent="0.3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1902</v>
      </c>
      <c r="H765" t="s">
        <v>21</v>
      </c>
      <c r="I765" t="s">
        <v>22</v>
      </c>
      <c r="J765">
        <v>1365397200</v>
      </c>
      <c r="K765">
        <v>1366520400</v>
      </c>
      <c r="L765" t="b">
        <v>0</v>
      </c>
      <c r="M765" t="b">
        <v>0</v>
      </c>
      <c r="N765" t="s">
        <v>33</v>
      </c>
      <c r="O765" s="4">
        <f>E765/D765</f>
        <v>2.3974657534246577</v>
      </c>
      <c r="P765" s="5">
        <f>IFERROR(E765/G765,"No Backers")</f>
        <v>92.016298633017882</v>
      </c>
      <c r="Q765" s="7" t="str">
        <f>LEFT(N765,FIND("/",N765)-1)</f>
        <v>theater</v>
      </c>
      <c r="R765" s="7" t="str">
        <f>RIGHT(N765,LEN(N765)-FIND("/",N765))</f>
        <v>plays</v>
      </c>
      <c r="S765" s="11">
        <f t="shared" si="22"/>
        <v>41372.208333333336</v>
      </c>
      <c r="T765" s="11">
        <f t="shared" si="23"/>
        <v>41385.208333333336</v>
      </c>
    </row>
    <row r="766" spans="1:20" x14ac:dyDescent="0.3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122</v>
      </c>
      <c r="H766" t="s">
        <v>21</v>
      </c>
      <c r="I766" t="s">
        <v>22</v>
      </c>
      <c r="J766">
        <v>1315285200</v>
      </c>
      <c r="K766">
        <v>1315890000</v>
      </c>
      <c r="L766" t="b">
        <v>0</v>
      </c>
      <c r="M766" t="b">
        <v>1</v>
      </c>
      <c r="N766" t="s">
        <v>206</v>
      </c>
      <c r="O766" s="4">
        <f>E766/D766</f>
        <v>2.3975</v>
      </c>
      <c r="P766" s="5">
        <f>IFERROR(E766/G766,"No Backers")</f>
        <v>102.18852459016394</v>
      </c>
      <c r="Q766" s="7" t="str">
        <f>LEFT(N766,FIND("/",N766)-1)</f>
        <v>publishing</v>
      </c>
      <c r="R766" s="7" t="str">
        <f>RIGHT(N766,LEN(N766)-FIND("/",N766))</f>
        <v>translations</v>
      </c>
      <c r="S766" s="11">
        <f t="shared" si="22"/>
        <v>40792.208333333336</v>
      </c>
      <c r="T766" s="11">
        <f t="shared" si="23"/>
        <v>40799.208333333336</v>
      </c>
    </row>
    <row r="767" spans="1:20" ht="31.2" x14ac:dyDescent="0.3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116</v>
      </c>
      <c r="H767" t="s">
        <v>21</v>
      </c>
      <c r="I767" t="s">
        <v>22</v>
      </c>
      <c r="J767">
        <v>1554526800</v>
      </c>
      <c r="K767">
        <v>1555218000</v>
      </c>
      <c r="L767" t="b">
        <v>0</v>
      </c>
      <c r="M767" t="b">
        <v>0</v>
      </c>
      <c r="N767" t="s">
        <v>206</v>
      </c>
      <c r="O767" s="4">
        <f>E767/D767</f>
        <v>2.4151282051282053</v>
      </c>
      <c r="P767" s="5">
        <f>IFERROR(E767/G767,"No Backers")</f>
        <v>81.198275862068968</v>
      </c>
      <c r="Q767" s="7" t="str">
        <f>LEFT(N767,FIND("/",N767)-1)</f>
        <v>publishing</v>
      </c>
      <c r="R767" s="7" t="str">
        <f>RIGHT(N767,LEN(N767)-FIND("/",N767))</f>
        <v>translations</v>
      </c>
      <c r="S767" s="11">
        <f t="shared" si="22"/>
        <v>43561.208333333328</v>
      </c>
      <c r="T767" s="11">
        <f t="shared" si="23"/>
        <v>43569.208333333328</v>
      </c>
    </row>
    <row r="768" spans="1:20" ht="31.2" x14ac:dyDescent="0.3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98</v>
      </c>
      <c r="H768" t="s">
        <v>21</v>
      </c>
      <c r="I768" t="s">
        <v>22</v>
      </c>
      <c r="J768">
        <v>1465621200</v>
      </c>
      <c r="K768">
        <v>1466658000</v>
      </c>
      <c r="L768" t="b">
        <v>0</v>
      </c>
      <c r="M768" t="b">
        <v>0</v>
      </c>
      <c r="N768" t="s">
        <v>60</v>
      </c>
      <c r="O768" s="4">
        <f>E768/D768</f>
        <v>2.4511904761904764</v>
      </c>
      <c r="P768" s="5">
        <f>IFERROR(E768/G768,"No Backers")</f>
        <v>105.05102040816327</v>
      </c>
      <c r="Q768" s="7" t="str">
        <f>LEFT(N768,FIND("/",N768)-1)</f>
        <v>music</v>
      </c>
      <c r="R768" s="7" t="str">
        <f>RIGHT(N768,LEN(N768)-FIND("/",N768))</f>
        <v>indie rock</v>
      </c>
      <c r="S768" s="11">
        <f t="shared" si="22"/>
        <v>42532.208333333328</v>
      </c>
      <c r="T768" s="11">
        <f t="shared" si="23"/>
        <v>42544.208333333328</v>
      </c>
    </row>
    <row r="769" spans="1:20" ht="31.2" x14ac:dyDescent="0.3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555</v>
      </c>
      <c r="H769" t="s">
        <v>21</v>
      </c>
      <c r="I769" t="s">
        <v>22</v>
      </c>
      <c r="J769">
        <v>1313989200</v>
      </c>
      <c r="K769">
        <v>1315803600</v>
      </c>
      <c r="L769" t="b">
        <v>0</v>
      </c>
      <c r="M769" t="b">
        <v>0</v>
      </c>
      <c r="N769" t="s">
        <v>42</v>
      </c>
      <c r="O769" s="4">
        <f>E769/D769</f>
        <v>2.4764285714285714</v>
      </c>
      <c r="P769" s="5">
        <f>IFERROR(E769/G769,"No Backers")</f>
        <v>24.987387387387386</v>
      </c>
      <c r="Q769" s="7" t="str">
        <f>LEFT(N769,FIND("/",N769)-1)</f>
        <v>film &amp; video</v>
      </c>
      <c r="R769" s="7" t="str">
        <f>RIGHT(N769,LEN(N769)-FIND("/",N769))</f>
        <v>documentary</v>
      </c>
      <c r="S769" s="11">
        <f t="shared" si="22"/>
        <v>40777.208333333336</v>
      </c>
      <c r="T769" s="11">
        <f t="shared" si="23"/>
        <v>40798.208333333336</v>
      </c>
    </row>
    <row r="770" spans="1:20" x14ac:dyDescent="0.3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55</v>
      </c>
      <c r="H770" t="s">
        <v>21</v>
      </c>
      <c r="I770" t="s">
        <v>22</v>
      </c>
      <c r="J770">
        <v>1401858000</v>
      </c>
      <c r="K770">
        <v>1402722000</v>
      </c>
      <c r="L770" t="b">
        <v>0</v>
      </c>
      <c r="M770" t="b">
        <v>0</v>
      </c>
      <c r="N770" t="s">
        <v>33</v>
      </c>
      <c r="O770" s="4">
        <f>E770/D770</f>
        <v>2.4971428571428573</v>
      </c>
      <c r="P770" s="5">
        <f>IFERROR(E770/G770,"No Backers")</f>
        <v>63.563636363636363</v>
      </c>
      <c r="Q770" s="7" t="str">
        <f>LEFT(N770,FIND("/",N770)-1)</f>
        <v>theater</v>
      </c>
      <c r="R770" s="7" t="str">
        <f>RIGHT(N770,LEN(N770)-FIND("/",N770))</f>
        <v>plays</v>
      </c>
      <c r="S770" s="11">
        <f t="shared" si="22"/>
        <v>41794.208333333336</v>
      </c>
      <c r="T770" s="11">
        <f t="shared" si="23"/>
        <v>41804.208333333336</v>
      </c>
    </row>
    <row r="771" spans="1:20" ht="31.2" x14ac:dyDescent="0.3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65</v>
      </c>
      <c r="H771" t="s">
        <v>21</v>
      </c>
      <c r="I771" t="s">
        <v>22</v>
      </c>
      <c r="J771">
        <v>1550556000</v>
      </c>
      <c r="K771">
        <v>1551420000</v>
      </c>
      <c r="L771" t="b">
        <v>0</v>
      </c>
      <c r="M771" t="b">
        <v>1</v>
      </c>
      <c r="N771" t="s">
        <v>65</v>
      </c>
      <c r="O771" s="4">
        <f>E771/D771</f>
        <v>2.5165000000000002</v>
      </c>
      <c r="P771" s="5">
        <f>IFERROR(E771/G771,"No Backers")</f>
        <v>77.430769230769229</v>
      </c>
      <c r="Q771" s="7" t="str">
        <f>LEFT(N771,FIND("/",N771)-1)</f>
        <v>technology</v>
      </c>
      <c r="R771" s="7" t="str">
        <f>RIGHT(N771,LEN(N771)-FIND("/",N771))</f>
        <v>wearables</v>
      </c>
      <c r="S771" s="11">
        <f t="shared" ref="S771:S834" si="24">(((J771/60)/60)/24)+DATE(1970,1,1)</f>
        <v>43515.25</v>
      </c>
      <c r="T771" s="11">
        <f t="shared" ref="T771:T834" si="25">(((K771/60)/60)/24)+DATE(1970,1,1)</f>
        <v>43525.25</v>
      </c>
    </row>
    <row r="772" spans="1:20" x14ac:dyDescent="0.3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110</v>
      </c>
      <c r="H772" t="s">
        <v>21</v>
      </c>
      <c r="I772" t="s">
        <v>22</v>
      </c>
      <c r="J772">
        <v>1454133600</v>
      </c>
      <c r="K772">
        <v>1457762400</v>
      </c>
      <c r="L772" t="b">
        <v>0</v>
      </c>
      <c r="M772" t="b">
        <v>0</v>
      </c>
      <c r="N772" t="s">
        <v>28</v>
      </c>
      <c r="O772" s="4">
        <f>E772/D772</f>
        <v>2.5242857142857145</v>
      </c>
      <c r="P772" s="5">
        <f>IFERROR(E772/G772,"No Backers")</f>
        <v>32.127272727272725</v>
      </c>
      <c r="Q772" s="7" t="str">
        <f>LEFT(N772,FIND("/",N772)-1)</f>
        <v>technology</v>
      </c>
      <c r="R772" s="7" t="str">
        <f>RIGHT(N772,LEN(N772)-FIND("/",N772))</f>
        <v>web</v>
      </c>
      <c r="S772" s="11">
        <f t="shared" si="24"/>
        <v>42399.25</v>
      </c>
      <c r="T772" s="11">
        <f t="shared" si="25"/>
        <v>42441.25</v>
      </c>
    </row>
    <row r="773" spans="1:20" x14ac:dyDescent="0.3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96</v>
      </c>
      <c r="H773" t="s">
        <v>21</v>
      </c>
      <c r="I773" t="s">
        <v>22</v>
      </c>
      <c r="J773">
        <v>1271307600</v>
      </c>
      <c r="K773">
        <v>1271480400</v>
      </c>
      <c r="L773" t="b">
        <v>0</v>
      </c>
      <c r="M773" t="b">
        <v>0</v>
      </c>
      <c r="N773" t="s">
        <v>33</v>
      </c>
      <c r="O773" s="4">
        <f>E773/D773</f>
        <v>2.5258823529411765</v>
      </c>
      <c r="P773" s="5">
        <f>IFERROR(E773/G773,"No Backers")</f>
        <v>89.458333333333329</v>
      </c>
      <c r="Q773" s="7" t="str">
        <f>LEFT(N773,FIND("/",N773)-1)</f>
        <v>theater</v>
      </c>
      <c r="R773" s="7" t="str">
        <f>RIGHT(N773,LEN(N773)-FIND("/",N773))</f>
        <v>plays</v>
      </c>
      <c r="S773" s="11">
        <f t="shared" si="24"/>
        <v>40283.208333333336</v>
      </c>
      <c r="T773" s="11">
        <f t="shared" si="25"/>
        <v>40285.208333333336</v>
      </c>
    </row>
    <row r="774" spans="1:20" x14ac:dyDescent="0.3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87</v>
      </c>
      <c r="H774" t="s">
        <v>21</v>
      </c>
      <c r="I774" t="s">
        <v>22</v>
      </c>
      <c r="J774">
        <v>1548914400</v>
      </c>
      <c r="K774">
        <v>1550728800</v>
      </c>
      <c r="L774" t="b">
        <v>0</v>
      </c>
      <c r="M774" t="b">
        <v>0</v>
      </c>
      <c r="N774" t="s">
        <v>269</v>
      </c>
      <c r="O774" s="4">
        <f>E774/D774</f>
        <v>2.5262857142857142</v>
      </c>
      <c r="P774" s="5">
        <f>IFERROR(E774/G774,"No Backers")</f>
        <v>101.63218390804597</v>
      </c>
      <c r="Q774" s="7" t="str">
        <f>LEFT(N774,FIND("/",N774)-1)</f>
        <v>film &amp; video</v>
      </c>
      <c r="R774" s="7" t="str">
        <f>RIGHT(N774,LEN(N774)-FIND("/",N774))</f>
        <v>television</v>
      </c>
      <c r="S774" s="11">
        <f t="shared" si="24"/>
        <v>43496.25</v>
      </c>
      <c r="T774" s="11">
        <f t="shared" si="25"/>
        <v>43517.25</v>
      </c>
    </row>
    <row r="775" spans="1:20" x14ac:dyDescent="0.3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246</v>
      </c>
      <c r="H775" t="s">
        <v>21</v>
      </c>
      <c r="I775" t="s">
        <v>22</v>
      </c>
      <c r="J775">
        <v>1508475600</v>
      </c>
      <c r="K775">
        <v>1512712800</v>
      </c>
      <c r="L775" t="b">
        <v>0</v>
      </c>
      <c r="M775" t="b">
        <v>1</v>
      </c>
      <c r="N775" t="s">
        <v>122</v>
      </c>
      <c r="O775" s="4">
        <f>E775/D775</f>
        <v>2.5325714285714285</v>
      </c>
      <c r="P775" s="5">
        <f>IFERROR(E775/G775,"No Backers")</f>
        <v>36.032520325203251</v>
      </c>
      <c r="Q775" s="7" t="str">
        <f>LEFT(N775,FIND("/",N775)-1)</f>
        <v>photography</v>
      </c>
      <c r="R775" s="7" t="str">
        <f>RIGHT(N775,LEN(N775)-FIND("/",N775))</f>
        <v>photography books</v>
      </c>
      <c r="S775" s="11">
        <f t="shared" si="24"/>
        <v>43028.208333333328</v>
      </c>
      <c r="T775" s="11">
        <f t="shared" si="25"/>
        <v>43077.25</v>
      </c>
    </row>
    <row r="776" spans="1:20" x14ac:dyDescent="0.3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246</v>
      </c>
      <c r="H776" t="s">
        <v>107</v>
      </c>
      <c r="I776" t="s">
        <v>108</v>
      </c>
      <c r="J776">
        <v>1501131600</v>
      </c>
      <c r="K776">
        <v>1505192400</v>
      </c>
      <c r="L776" t="b">
        <v>0</v>
      </c>
      <c r="M776" t="b">
        <v>1</v>
      </c>
      <c r="N776" t="s">
        <v>33</v>
      </c>
      <c r="O776" s="4">
        <f>E776/D776</f>
        <v>2.5452631578947367</v>
      </c>
      <c r="P776" s="5">
        <f>IFERROR(E776/G776,"No Backers")</f>
        <v>58.975609756097562</v>
      </c>
      <c r="Q776" s="7" t="str">
        <f>LEFT(N776,FIND("/",N776)-1)</f>
        <v>theater</v>
      </c>
      <c r="R776" s="7" t="str">
        <f>RIGHT(N776,LEN(N776)-FIND("/",N776))</f>
        <v>plays</v>
      </c>
      <c r="S776" s="11">
        <f t="shared" si="24"/>
        <v>42943.208333333328</v>
      </c>
      <c r="T776" s="11">
        <f t="shared" si="25"/>
        <v>42990.208333333328</v>
      </c>
    </row>
    <row r="777" spans="1:20" x14ac:dyDescent="0.3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137</v>
      </c>
      <c r="H777" t="s">
        <v>21</v>
      </c>
      <c r="I777" t="s">
        <v>22</v>
      </c>
      <c r="J777">
        <v>1274590800</v>
      </c>
      <c r="K777">
        <v>1275886800</v>
      </c>
      <c r="L777" t="b">
        <v>0</v>
      </c>
      <c r="M777" t="b">
        <v>0</v>
      </c>
      <c r="N777" t="s">
        <v>122</v>
      </c>
      <c r="O777" s="4">
        <f>E777/D777</f>
        <v>2.5670212765957445</v>
      </c>
      <c r="P777" s="5">
        <f>IFERROR(E777/G777,"No Backers")</f>
        <v>88.065693430656935</v>
      </c>
      <c r="Q777" s="7" t="str">
        <f>LEFT(N777,FIND("/",N777)-1)</f>
        <v>photography</v>
      </c>
      <c r="R777" s="7" t="str">
        <f>RIGHT(N777,LEN(N777)-FIND("/",N777))</f>
        <v>photography books</v>
      </c>
      <c r="S777" s="11">
        <f t="shared" si="24"/>
        <v>40321.208333333336</v>
      </c>
      <c r="T777" s="11">
        <f t="shared" si="25"/>
        <v>40336.208333333336</v>
      </c>
    </row>
    <row r="778" spans="1:20" ht="31.2" x14ac:dyDescent="0.3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165</v>
      </c>
      <c r="H778" t="s">
        <v>15</v>
      </c>
      <c r="I778" t="s">
        <v>16</v>
      </c>
      <c r="J778">
        <v>1322892000</v>
      </c>
      <c r="K778">
        <v>1326693600</v>
      </c>
      <c r="L778" t="b">
        <v>0</v>
      </c>
      <c r="M778" t="b">
        <v>0</v>
      </c>
      <c r="N778" t="s">
        <v>42</v>
      </c>
      <c r="O778" s="4">
        <f>E778/D778</f>
        <v>2.5859999999999999</v>
      </c>
      <c r="P778" s="5">
        <f>IFERROR(E778/G778,"No Backers")</f>
        <v>47.018181818181816</v>
      </c>
      <c r="Q778" s="7" t="str">
        <f>LEFT(N778,FIND("/",N778)-1)</f>
        <v>film &amp; video</v>
      </c>
      <c r="R778" s="7" t="str">
        <f>RIGHT(N778,LEN(N778)-FIND("/",N778))</f>
        <v>documentary</v>
      </c>
      <c r="S778" s="11">
        <f t="shared" si="24"/>
        <v>40880.25</v>
      </c>
      <c r="T778" s="11">
        <f t="shared" si="25"/>
        <v>40924.25</v>
      </c>
    </row>
    <row r="779" spans="1:20" ht="31.2" x14ac:dyDescent="0.3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498</v>
      </c>
      <c r="H779" t="s">
        <v>98</v>
      </c>
      <c r="I779" t="s">
        <v>99</v>
      </c>
      <c r="J779">
        <v>1277269200</v>
      </c>
      <c r="K779">
        <v>1277355600</v>
      </c>
      <c r="L779" t="b">
        <v>0</v>
      </c>
      <c r="M779" t="b">
        <v>1</v>
      </c>
      <c r="N779" t="s">
        <v>89</v>
      </c>
      <c r="O779" s="4">
        <f>E779/D779</f>
        <v>2.5887500000000001</v>
      </c>
      <c r="P779" s="5">
        <f>IFERROR(E779/G779,"No Backers")</f>
        <v>103.96586345381526</v>
      </c>
      <c r="Q779" s="7" t="str">
        <f>LEFT(N779,FIND("/",N779)-1)</f>
        <v>games</v>
      </c>
      <c r="R779" s="7" t="str">
        <f>RIGHT(N779,LEN(N779)-FIND("/",N779))</f>
        <v>video games</v>
      </c>
      <c r="S779" s="11">
        <f t="shared" si="24"/>
        <v>40352.208333333336</v>
      </c>
      <c r="T779" s="11">
        <f t="shared" si="25"/>
        <v>40353.208333333336</v>
      </c>
    </row>
    <row r="780" spans="1:20" x14ac:dyDescent="0.3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5880</v>
      </c>
      <c r="H780" t="s">
        <v>21</v>
      </c>
      <c r="I780" t="s">
        <v>22</v>
      </c>
      <c r="J780">
        <v>1399093200</v>
      </c>
      <c r="K780">
        <v>1399093200</v>
      </c>
      <c r="L780" t="b">
        <v>1</v>
      </c>
      <c r="M780" t="b">
        <v>0</v>
      </c>
      <c r="N780" t="s">
        <v>23</v>
      </c>
      <c r="O780" s="4">
        <f>E780/D780</f>
        <v>2.6017404129793511</v>
      </c>
      <c r="P780" s="5">
        <f>IFERROR(E780/G780,"No Backers")</f>
        <v>29.999659863945578</v>
      </c>
      <c r="Q780" s="7" t="str">
        <f>LEFT(N780,FIND("/",N780)-1)</f>
        <v>music</v>
      </c>
      <c r="R780" s="7" t="str">
        <f>RIGHT(N780,LEN(N780)-FIND("/",N780))</f>
        <v>rock</v>
      </c>
      <c r="S780" s="11">
        <f t="shared" si="24"/>
        <v>41762.208333333336</v>
      </c>
      <c r="T780" s="11">
        <f t="shared" si="25"/>
        <v>41762.208333333336</v>
      </c>
    </row>
    <row r="781" spans="1:20" x14ac:dyDescent="0.3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1572</v>
      </c>
      <c r="H781" t="s">
        <v>40</v>
      </c>
      <c r="I781" t="s">
        <v>41</v>
      </c>
      <c r="J781">
        <v>1407128400</v>
      </c>
      <c r="K781">
        <v>1411362000</v>
      </c>
      <c r="L781" t="b">
        <v>0</v>
      </c>
      <c r="M781" t="b">
        <v>1</v>
      </c>
      <c r="N781" t="s">
        <v>17</v>
      </c>
      <c r="O781" s="4">
        <f>E781/D781</f>
        <v>2.6020608108108108</v>
      </c>
      <c r="P781" s="5">
        <f>IFERROR(E781/G781,"No Backers")</f>
        <v>48.99554707379135</v>
      </c>
      <c r="Q781" s="7" t="str">
        <f>LEFT(N781,FIND("/",N781)-1)</f>
        <v>food</v>
      </c>
      <c r="R781" s="7" t="str">
        <f>RIGHT(N781,LEN(N781)-FIND("/",N781))</f>
        <v>food trucks</v>
      </c>
      <c r="S781" s="11">
        <f t="shared" si="24"/>
        <v>41855.208333333336</v>
      </c>
      <c r="T781" s="11">
        <f t="shared" si="25"/>
        <v>41904.208333333336</v>
      </c>
    </row>
    <row r="782" spans="1:20" x14ac:dyDescent="0.3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113</v>
      </c>
      <c r="H782" t="s">
        <v>21</v>
      </c>
      <c r="I782" t="s">
        <v>22</v>
      </c>
      <c r="J782">
        <v>1429160400</v>
      </c>
      <c r="K782">
        <v>1431061200</v>
      </c>
      <c r="L782" t="b">
        <v>0</v>
      </c>
      <c r="M782" t="b">
        <v>0</v>
      </c>
      <c r="N782" t="s">
        <v>206</v>
      </c>
      <c r="O782" s="4">
        <f>E782/D782</f>
        <v>2.6074999999999999</v>
      </c>
      <c r="P782" s="5">
        <f>IFERROR(E782/G782,"No Backers")</f>
        <v>110.76106194690266</v>
      </c>
      <c r="Q782" s="7" t="str">
        <f>LEFT(N782,FIND("/",N782)-1)</f>
        <v>publishing</v>
      </c>
      <c r="R782" s="7" t="str">
        <f>RIGHT(N782,LEN(N782)-FIND("/",N782))</f>
        <v>translations</v>
      </c>
      <c r="S782" s="11">
        <f t="shared" si="24"/>
        <v>42110.208333333328</v>
      </c>
      <c r="T782" s="11">
        <f t="shared" si="25"/>
        <v>42132.208333333328</v>
      </c>
    </row>
    <row r="783" spans="1:20" x14ac:dyDescent="0.3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50</v>
      </c>
      <c r="H783" t="s">
        <v>21</v>
      </c>
      <c r="I783" t="s">
        <v>22</v>
      </c>
      <c r="J783">
        <v>1286341200</v>
      </c>
      <c r="K783">
        <v>1286859600</v>
      </c>
      <c r="L783" t="b">
        <v>0</v>
      </c>
      <c r="M783" t="b">
        <v>0</v>
      </c>
      <c r="N783" t="s">
        <v>68</v>
      </c>
      <c r="O783" s="4">
        <f>E783/D783</f>
        <v>2.617777777777778</v>
      </c>
      <c r="P783" s="5">
        <f>IFERROR(E783/G783,"No Backers")</f>
        <v>94.24</v>
      </c>
      <c r="Q783" s="7" t="str">
        <f>LEFT(N783,FIND("/",N783)-1)</f>
        <v>publishing</v>
      </c>
      <c r="R783" s="7" t="str">
        <f>RIGHT(N783,LEN(N783)-FIND("/",N783))</f>
        <v>nonfiction</v>
      </c>
      <c r="S783" s="11">
        <f t="shared" si="24"/>
        <v>40457.208333333336</v>
      </c>
      <c r="T783" s="11">
        <f t="shared" si="25"/>
        <v>40463.208333333336</v>
      </c>
    </row>
    <row r="784" spans="1:20" x14ac:dyDescent="0.3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43</v>
      </c>
      <c r="H784" t="s">
        <v>21</v>
      </c>
      <c r="I784" t="s">
        <v>22</v>
      </c>
      <c r="J784">
        <v>1571115600</v>
      </c>
      <c r="K784">
        <v>1574920800</v>
      </c>
      <c r="L784" t="b">
        <v>0</v>
      </c>
      <c r="M784" t="b">
        <v>1</v>
      </c>
      <c r="N784" t="s">
        <v>33</v>
      </c>
      <c r="O784" s="4">
        <f>E784/D784</f>
        <v>2.64</v>
      </c>
      <c r="P784" s="5">
        <f>IFERROR(E784/G784,"No Backers")</f>
        <v>42.97674418604651</v>
      </c>
      <c r="Q784" s="7" t="str">
        <f>LEFT(N784,FIND("/",N784)-1)</f>
        <v>theater</v>
      </c>
      <c r="R784" s="7" t="str">
        <f>RIGHT(N784,LEN(N784)-FIND("/",N784))</f>
        <v>plays</v>
      </c>
      <c r="S784" s="11">
        <f t="shared" si="24"/>
        <v>43753.208333333328</v>
      </c>
      <c r="T784" s="11">
        <f t="shared" si="25"/>
        <v>43797.25</v>
      </c>
    </row>
    <row r="785" spans="1:20" x14ac:dyDescent="0.3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247</v>
      </c>
      <c r="H785" t="s">
        <v>21</v>
      </c>
      <c r="I785" t="s">
        <v>22</v>
      </c>
      <c r="J785">
        <v>1525496400</v>
      </c>
      <c r="K785">
        <v>1527397200</v>
      </c>
      <c r="L785" t="b">
        <v>0</v>
      </c>
      <c r="M785" t="b">
        <v>0</v>
      </c>
      <c r="N785" t="s">
        <v>122</v>
      </c>
      <c r="O785" s="4">
        <f>E785/D785</f>
        <v>2.6598113207547169</v>
      </c>
      <c r="P785" s="5">
        <f>IFERROR(E785/G785,"No Backers")</f>
        <v>57.072874493927124</v>
      </c>
      <c r="Q785" s="7" t="str">
        <f>LEFT(N785,FIND("/",N785)-1)</f>
        <v>photography</v>
      </c>
      <c r="R785" s="7" t="str">
        <f>RIGHT(N785,LEN(N785)-FIND("/",N785))</f>
        <v>photography books</v>
      </c>
      <c r="S785" s="11">
        <f t="shared" si="24"/>
        <v>43225.208333333328</v>
      </c>
      <c r="T785" s="11">
        <f t="shared" si="25"/>
        <v>43247.208333333328</v>
      </c>
    </row>
    <row r="786" spans="1:20" x14ac:dyDescent="0.3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220</v>
      </c>
      <c r="H786" t="s">
        <v>21</v>
      </c>
      <c r="I786" t="s">
        <v>22</v>
      </c>
      <c r="J786">
        <v>1281762000</v>
      </c>
      <c r="K786">
        <v>1285909200</v>
      </c>
      <c r="L786" t="b">
        <v>0</v>
      </c>
      <c r="M786" t="b">
        <v>0</v>
      </c>
      <c r="N786" t="s">
        <v>53</v>
      </c>
      <c r="O786" s="4">
        <f>E786/D786</f>
        <v>2.6611538461538462</v>
      </c>
      <c r="P786" s="5">
        <f>IFERROR(E786/G786,"No Backers")</f>
        <v>62.9</v>
      </c>
      <c r="Q786" s="7" t="str">
        <f>LEFT(N786,FIND("/",N786)-1)</f>
        <v>film &amp; video</v>
      </c>
      <c r="R786" s="7" t="str">
        <f>RIGHT(N786,LEN(N786)-FIND("/",N786))</f>
        <v>drama</v>
      </c>
      <c r="S786" s="11">
        <f t="shared" si="24"/>
        <v>40404.208333333336</v>
      </c>
      <c r="T786" s="11">
        <f t="shared" si="25"/>
        <v>40452.208333333336</v>
      </c>
    </row>
    <row r="787" spans="1:20" ht="31.2" x14ac:dyDescent="0.3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82</v>
      </c>
      <c r="H787" t="s">
        <v>26</v>
      </c>
      <c r="I787" t="s">
        <v>27</v>
      </c>
      <c r="J787">
        <v>1304398800</v>
      </c>
      <c r="K787">
        <v>1305435600</v>
      </c>
      <c r="L787" t="b">
        <v>0</v>
      </c>
      <c r="M787" t="b">
        <v>1</v>
      </c>
      <c r="N787" t="s">
        <v>53</v>
      </c>
      <c r="O787" s="4">
        <f>E787/D787</f>
        <v>2.6669565217391304</v>
      </c>
      <c r="P787" s="5">
        <f>IFERROR(E787/G787,"No Backers")</f>
        <v>74.804878048780495</v>
      </c>
      <c r="Q787" s="7" t="str">
        <f>LEFT(N787,FIND("/",N787)-1)</f>
        <v>film &amp; video</v>
      </c>
      <c r="R787" s="7" t="str">
        <f>RIGHT(N787,LEN(N787)-FIND("/",N787))</f>
        <v>drama</v>
      </c>
      <c r="S787" s="11">
        <f t="shared" si="24"/>
        <v>40666.208333333336</v>
      </c>
      <c r="T787" s="11">
        <f t="shared" si="25"/>
        <v>40678.208333333336</v>
      </c>
    </row>
    <row r="788" spans="1:20" x14ac:dyDescent="0.3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128</v>
      </c>
      <c r="H788" t="s">
        <v>26</v>
      </c>
      <c r="I788" t="s">
        <v>27</v>
      </c>
      <c r="J788">
        <v>1467954000</v>
      </c>
      <c r="K788">
        <v>1468299600</v>
      </c>
      <c r="L788" t="b">
        <v>0</v>
      </c>
      <c r="M788" t="b">
        <v>0</v>
      </c>
      <c r="N788" t="s">
        <v>122</v>
      </c>
      <c r="O788" s="4">
        <f>E788/D788</f>
        <v>2.6802325581395348</v>
      </c>
      <c r="P788" s="5">
        <f>IFERROR(E788/G788,"No Backers")</f>
        <v>90.0390625</v>
      </c>
      <c r="Q788" s="7" t="str">
        <f>LEFT(N788,FIND("/",N788)-1)</f>
        <v>photography</v>
      </c>
      <c r="R788" s="7" t="str">
        <f>RIGHT(N788,LEN(N788)-FIND("/",N788))</f>
        <v>photography books</v>
      </c>
      <c r="S788" s="11">
        <f t="shared" si="24"/>
        <v>42559.208333333328</v>
      </c>
      <c r="T788" s="11">
        <f t="shared" si="25"/>
        <v>42563.208333333328</v>
      </c>
    </row>
    <row r="789" spans="1:20" x14ac:dyDescent="0.3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186</v>
      </c>
      <c r="H789" t="s">
        <v>21</v>
      </c>
      <c r="I789" t="s">
        <v>22</v>
      </c>
      <c r="J789">
        <v>1481176800</v>
      </c>
      <c r="K789">
        <v>1482904800</v>
      </c>
      <c r="L789" t="b">
        <v>0</v>
      </c>
      <c r="M789" t="b">
        <v>1</v>
      </c>
      <c r="N789" t="s">
        <v>33</v>
      </c>
      <c r="O789" s="4">
        <f>E789/D789</f>
        <v>2.6848000000000001</v>
      </c>
      <c r="P789" s="5">
        <f>IFERROR(E789/G789,"No Backers")</f>
        <v>72.172043010752688</v>
      </c>
      <c r="Q789" s="7" t="str">
        <f>LEFT(N789,FIND("/",N789)-1)</f>
        <v>theater</v>
      </c>
      <c r="R789" s="7" t="str">
        <f>RIGHT(N789,LEN(N789)-FIND("/",N789))</f>
        <v>plays</v>
      </c>
      <c r="S789" s="11">
        <f t="shared" si="24"/>
        <v>42712.25</v>
      </c>
      <c r="T789" s="11">
        <f t="shared" si="25"/>
        <v>42732.25</v>
      </c>
    </row>
    <row r="790" spans="1:20" x14ac:dyDescent="0.3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218</v>
      </c>
      <c r="H790" t="s">
        <v>21</v>
      </c>
      <c r="I790" t="s">
        <v>22</v>
      </c>
      <c r="J790">
        <v>1514872800</v>
      </c>
      <c r="K790">
        <v>1516600800</v>
      </c>
      <c r="L790" t="b">
        <v>0</v>
      </c>
      <c r="M790" t="b">
        <v>0</v>
      </c>
      <c r="N790" t="s">
        <v>23</v>
      </c>
      <c r="O790" s="4">
        <f>E790/D790</f>
        <v>2.6873076923076922</v>
      </c>
      <c r="P790" s="5">
        <f>IFERROR(E790/G790,"No Backers")</f>
        <v>32.050458715596328</v>
      </c>
      <c r="Q790" s="7" t="str">
        <f>LEFT(N790,FIND("/",N790)-1)</f>
        <v>music</v>
      </c>
      <c r="R790" s="7" t="str">
        <f>RIGHT(N790,LEN(N790)-FIND("/",N790))</f>
        <v>rock</v>
      </c>
      <c r="S790" s="11">
        <f t="shared" si="24"/>
        <v>43102.25</v>
      </c>
      <c r="T790" s="11">
        <f t="shared" si="25"/>
        <v>43122.25</v>
      </c>
    </row>
    <row r="791" spans="1:20" x14ac:dyDescent="0.3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  <c r="O791" s="4">
        <f>E791/D791</f>
        <v>2.6882978723404256</v>
      </c>
      <c r="P791" s="5">
        <f>IFERROR(E791/G791,"No Backers")</f>
        <v>35</v>
      </c>
      <c r="Q791" s="7" t="str">
        <f>LEFT(N791,FIND("/",N791)-1)</f>
        <v>technology</v>
      </c>
      <c r="R791" s="7" t="str">
        <f>RIGHT(N791,LEN(N791)-FIND("/",N791))</f>
        <v>web</v>
      </c>
      <c r="S791" s="11">
        <f t="shared" si="24"/>
        <v>41875.208333333336</v>
      </c>
      <c r="T791" s="11">
        <f t="shared" si="25"/>
        <v>41890.208333333336</v>
      </c>
    </row>
    <row r="792" spans="1:20" x14ac:dyDescent="0.3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144</v>
      </c>
      <c r="H792" t="s">
        <v>26</v>
      </c>
      <c r="I792" t="s">
        <v>27</v>
      </c>
      <c r="J792">
        <v>1456898400</v>
      </c>
      <c r="K792">
        <v>1458709200</v>
      </c>
      <c r="L792" t="b">
        <v>0</v>
      </c>
      <c r="M792" t="b">
        <v>0</v>
      </c>
      <c r="N792" t="s">
        <v>33</v>
      </c>
      <c r="O792" s="4">
        <f>E792/D792</f>
        <v>2.704081632653061</v>
      </c>
      <c r="P792" s="5">
        <f>IFERROR(E792/G792,"No Backers")</f>
        <v>92.013888888888886</v>
      </c>
      <c r="Q792" s="7" t="str">
        <f>LEFT(N792,FIND("/",N792)-1)</f>
        <v>theater</v>
      </c>
      <c r="R792" s="7" t="str">
        <f>RIGHT(N792,LEN(N792)-FIND("/",N792))</f>
        <v>plays</v>
      </c>
      <c r="S792" s="11">
        <f t="shared" si="24"/>
        <v>42431.25</v>
      </c>
      <c r="T792" s="11">
        <f t="shared" si="25"/>
        <v>42452.208333333328</v>
      </c>
    </row>
    <row r="793" spans="1:20" ht="31.2" x14ac:dyDescent="0.3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216</v>
      </c>
      <c r="H793" t="s">
        <v>107</v>
      </c>
      <c r="I793" t="s">
        <v>108</v>
      </c>
      <c r="J793">
        <v>1397451600</v>
      </c>
      <c r="K793">
        <v>1398056400</v>
      </c>
      <c r="L793" t="b">
        <v>0</v>
      </c>
      <c r="M793" t="b">
        <v>1</v>
      </c>
      <c r="N793" t="s">
        <v>33</v>
      </c>
      <c r="O793" s="4">
        <f>E793/D793</f>
        <v>2.7074418604651163</v>
      </c>
      <c r="P793" s="5">
        <f>IFERROR(E793/G793,"No Backers")</f>
        <v>53.898148148148145</v>
      </c>
      <c r="Q793" s="7" t="str">
        <f>LEFT(N793,FIND("/",N793)-1)</f>
        <v>theater</v>
      </c>
      <c r="R793" s="7" t="str">
        <f>RIGHT(N793,LEN(N793)-FIND("/",N793))</f>
        <v>plays</v>
      </c>
      <c r="S793" s="11">
        <f t="shared" si="24"/>
        <v>41743.208333333336</v>
      </c>
      <c r="T793" s="11">
        <f t="shared" si="25"/>
        <v>41750.208333333336</v>
      </c>
    </row>
    <row r="794" spans="1:20" x14ac:dyDescent="0.3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2985</v>
      </c>
      <c r="H794" t="s">
        <v>21</v>
      </c>
      <c r="I794" t="s">
        <v>22</v>
      </c>
      <c r="J794">
        <v>1459486800</v>
      </c>
      <c r="K794">
        <v>1460610000</v>
      </c>
      <c r="L794" t="b">
        <v>0</v>
      </c>
      <c r="M794" t="b">
        <v>0</v>
      </c>
      <c r="N794" t="s">
        <v>33</v>
      </c>
      <c r="O794" s="4">
        <f>E794/D794</f>
        <v>2.7091376701966716</v>
      </c>
      <c r="P794" s="5">
        <f>IFERROR(E794/G794,"No Backers")</f>
        <v>59.991289782244557</v>
      </c>
      <c r="Q794" s="7" t="str">
        <f>LEFT(N794,FIND("/",N794)-1)</f>
        <v>theater</v>
      </c>
      <c r="R794" s="7" t="str">
        <f>RIGHT(N794,LEN(N794)-FIND("/",N794))</f>
        <v>plays</v>
      </c>
      <c r="S794" s="11">
        <f t="shared" si="24"/>
        <v>42461.208333333328</v>
      </c>
      <c r="T794" s="11">
        <f t="shared" si="25"/>
        <v>42474.208333333328</v>
      </c>
    </row>
    <row r="795" spans="1:20" ht="31.2" x14ac:dyDescent="0.3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2320</v>
      </c>
      <c r="H795" t="s">
        <v>21</v>
      </c>
      <c r="I795" t="s">
        <v>22</v>
      </c>
      <c r="J795">
        <v>1509512400</v>
      </c>
      <c r="K795">
        <v>1511071200</v>
      </c>
      <c r="L795" t="b">
        <v>0</v>
      </c>
      <c r="M795" t="b">
        <v>1</v>
      </c>
      <c r="N795" t="s">
        <v>33</v>
      </c>
      <c r="O795" s="4">
        <f>E795/D795</f>
        <v>2.7260419580419581</v>
      </c>
      <c r="P795" s="5">
        <f>IFERROR(E795/G795,"No Backers")</f>
        <v>84.013793103448279</v>
      </c>
      <c r="Q795" s="7" t="str">
        <f>LEFT(N795,FIND("/",N795)-1)</f>
        <v>theater</v>
      </c>
      <c r="R795" s="7" t="str">
        <f>RIGHT(N795,LEN(N795)-FIND("/",N795))</f>
        <v>plays</v>
      </c>
      <c r="S795" s="11">
        <f t="shared" si="24"/>
        <v>43040.208333333328</v>
      </c>
      <c r="T795" s="11">
        <f t="shared" si="25"/>
        <v>43058.25</v>
      </c>
    </row>
    <row r="796" spans="1:20" x14ac:dyDescent="0.3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154</v>
      </c>
      <c r="H796" t="s">
        <v>21</v>
      </c>
      <c r="I796" t="s">
        <v>22</v>
      </c>
      <c r="J796">
        <v>1359871200</v>
      </c>
      <c r="K796">
        <v>1363237200</v>
      </c>
      <c r="L796" t="b">
        <v>0</v>
      </c>
      <c r="M796" t="b">
        <v>1</v>
      </c>
      <c r="N796" t="s">
        <v>269</v>
      </c>
      <c r="O796" s="4">
        <f>E796/D796</f>
        <v>2.730185185185185</v>
      </c>
      <c r="P796" s="5">
        <f>IFERROR(E796/G796,"No Backers")</f>
        <v>95.733766233766232</v>
      </c>
      <c r="Q796" s="7" t="str">
        <f>LEFT(N796,FIND("/",N796)-1)</f>
        <v>film &amp; video</v>
      </c>
      <c r="R796" s="7" t="str">
        <f>RIGHT(N796,LEN(N796)-FIND("/",N796))</f>
        <v>television</v>
      </c>
      <c r="S796" s="11">
        <f t="shared" si="24"/>
        <v>41308.25</v>
      </c>
      <c r="T796" s="11">
        <f t="shared" si="25"/>
        <v>41347.208333333336</v>
      </c>
    </row>
    <row r="797" spans="1:20" x14ac:dyDescent="0.3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6465</v>
      </c>
      <c r="H797" t="s">
        <v>21</v>
      </c>
      <c r="I797" t="s">
        <v>22</v>
      </c>
      <c r="J797">
        <v>1420178400</v>
      </c>
      <c r="K797">
        <v>1420783200</v>
      </c>
      <c r="L797" t="b">
        <v>0</v>
      </c>
      <c r="M797" t="b">
        <v>0</v>
      </c>
      <c r="N797" t="s">
        <v>206</v>
      </c>
      <c r="O797" s="4">
        <f>E797/D797</f>
        <v>2.7332520325203253</v>
      </c>
      <c r="P797" s="5">
        <f>IFERROR(E797/G797,"No Backers")</f>
        <v>26.000773395204948</v>
      </c>
      <c r="Q797" s="7" t="str">
        <f>LEFT(N797,FIND("/",N797)-1)</f>
        <v>publishing</v>
      </c>
      <c r="R797" s="7" t="str">
        <f>RIGHT(N797,LEN(N797)-FIND("/",N797))</f>
        <v>translations</v>
      </c>
      <c r="S797" s="11">
        <f t="shared" si="24"/>
        <v>42006.25</v>
      </c>
      <c r="T797" s="11">
        <f t="shared" si="25"/>
        <v>42013.25</v>
      </c>
    </row>
    <row r="798" spans="1:20" x14ac:dyDescent="0.3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128</v>
      </c>
      <c r="H798" t="s">
        <v>21</v>
      </c>
      <c r="I798" t="s">
        <v>22</v>
      </c>
      <c r="J798">
        <v>1497243600</v>
      </c>
      <c r="K798">
        <v>1498539600</v>
      </c>
      <c r="L798" t="b">
        <v>0</v>
      </c>
      <c r="M798" t="b">
        <v>1</v>
      </c>
      <c r="N798" t="s">
        <v>33</v>
      </c>
      <c r="O798" s="4">
        <f>E798/D798</f>
        <v>2.7507142857142859</v>
      </c>
      <c r="P798" s="5">
        <f>IFERROR(E798/G798,"No Backers")</f>
        <v>30.0859375</v>
      </c>
      <c r="Q798" s="7" t="str">
        <f>LEFT(N798,FIND("/",N798)-1)</f>
        <v>theater</v>
      </c>
      <c r="R798" s="7" t="str">
        <f>RIGHT(N798,LEN(N798)-FIND("/",N798))</f>
        <v>plays</v>
      </c>
      <c r="S798" s="11">
        <f t="shared" si="24"/>
        <v>42898.208333333328</v>
      </c>
      <c r="T798" s="11">
        <f t="shared" si="25"/>
        <v>42913.208333333328</v>
      </c>
    </row>
    <row r="799" spans="1:20" ht="31.2" x14ac:dyDescent="0.3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84</v>
      </c>
      <c r="H799" t="s">
        <v>21</v>
      </c>
      <c r="I799" t="s">
        <v>22</v>
      </c>
      <c r="J799">
        <v>1452232800</v>
      </c>
      <c r="K799">
        <v>1453356000</v>
      </c>
      <c r="L799" t="b">
        <v>0</v>
      </c>
      <c r="M799" t="b">
        <v>0</v>
      </c>
      <c r="N799" t="s">
        <v>23</v>
      </c>
      <c r="O799" s="4">
        <f>E799/D799</f>
        <v>2.7650000000000001</v>
      </c>
      <c r="P799" s="5">
        <f>IFERROR(E799/G799,"No Backers")</f>
        <v>92.166666666666671</v>
      </c>
      <c r="Q799" s="7" t="str">
        <f>LEFT(N799,FIND("/",N799)-1)</f>
        <v>music</v>
      </c>
      <c r="R799" s="7" t="str">
        <f>RIGHT(N799,LEN(N799)-FIND("/",N799))</f>
        <v>rock</v>
      </c>
      <c r="S799" s="11">
        <f t="shared" si="24"/>
        <v>42377.25</v>
      </c>
      <c r="T799" s="11">
        <f t="shared" si="25"/>
        <v>42390.25</v>
      </c>
    </row>
    <row r="800" spans="1:20" x14ac:dyDescent="0.3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206</v>
      </c>
      <c r="H800" t="s">
        <v>40</v>
      </c>
      <c r="I800" t="s">
        <v>41</v>
      </c>
      <c r="J800">
        <v>1286946000</v>
      </c>
      <c r="K800">
        <v>1288933200</v>
      </c>
      <c r="L800" t="b">
        <v>0</v>
      </c>
      <c r="M800" t="b">
        <v>1</v>
      </c>
      <c r="N800" t="s">
        <v>42</v>
      </c>
      <c r="O800" s="4">
        <f>E800/D800</f>
        <v>2.7680769230769231</v>
      </c>
      <c r="P800" s="5">
        <f>IFERROR(E800/G800,"No Backers")</f>
        <v>69.873786407766985</v>
      </c>
      <c r="Q800" s="7" t="str">
        <f>LEFT(N800,FIND("/",N800)-1)</f>
        <v>film &amp; video</v>
      </c>
      <c r="R800" s="7" t="str">
        <f>RIGHT(N800,LEN(N800)-FIND("/",N800))</f>
        <v>documentary</v>
      </c>
      <c r="S800" s="11">
        <f t="shared" si="24"/>
        <v>40464.208333333336</v>
      </c>
      <c r="T800" s="11">
        <f t="shared" si="25"/>
        <v>40487.208333333336</v>
      </c>
    </row>
    <row r="801" spans="1:20" x14ac:dyDescent="0.3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432</v>
      </c>
      <c r="H801" t="s">
        <v>21</v>
      </c>
      <c r="I801" t="s">
        <v>22</v>
      </c>
      <c r="J801">
        <v>1422165600</v>
      </c>
      <c r="K801">
        <v>1422684000</v>
      </c>
      <c r="L801" t="b">
        <v>0</v>
      </c>
      <c r="M801" t="b">
        <v>0</v>
      </c>
      <c r="N801" t="s">
        <v>122</v>
      </c>
      <c r="O801" s="4">
        <f>E801/D801</f>
        <v>2.793921568627451</v>
      </c>
      <c r="P801" s="5">
        <f>IFERROR(E801/G801,"No Backers")</f>
        <v>32.983796296296298</v>
      </c>
      <c r="Q801" s="7" t="str">
        <f>LEFT(N801,FIND("/",N801)-1)</f>
        <v>photography</v>
      </c>
      <c r="R801" s="7" t="str">
        <f>RIGHT(N801,LEN(N801)-FIND("/",N801))</f>
        <v>photography books</v>
      </c>
      <c r="S801" s="11">
        <f t="shared" si="24"/>
        <v>42029.25</v>
      </c>
      <c r="T801" s="11">
        <f t="shared" si="25"/>
        <v>42035.25</v>
      </c>
    </row>
    <row r="802" spans="1:20" x14ac:dyDescent="0.3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336</v>
      </c>
      <c r="H802" t="s">
        <v>21</v>
      </c>
      <c r="I802" t="s">
        <v>22</v>
      </c>
      <c r="J802">
        <v>1526274000</v>
      </c>
      <c r="K802">
        <v>1526878800</v>
      </c>
      <c r="L802" t="b">
        <v>0</v>
      </c>
      <c r="M802" t="b">
        <v>1</v>
      </c>
      <c r="N802" t="s">
        <v>65</v>
      </c>
      <c r="O802" s="4">
        <f>E802/D802</f>
        <v>2.8167567567567566</v>
      </c>
      <c r="P802" s="5">
        <f>IFERROR(E802/G802,"No Backers")</f>
        <v>31.017857142857142</v>
      </c>
      <c r="Q802" s="7" t="str">
        <f>LEFT(N802,FIND("/",N802)-1)</f>
        <v>technology</v>
      </c>
      <c r="R802" s="7" t="str">
        <f>RIGHT(N802,LEN(N802)-FIND("/",N802))</f>
        <v>wearables</v>
      </c>
      <c r="S802" s="11">
        <f t="shared" si="24"/>
        <v>43234.208333333328</v>
      </c>
      <c r="T802" s="11">
        <f t="shared" si="25"/>
        <v>43241.208333333328</v>
      </c>
    </row>
    <row r="803" spans="1:20" x14ac:dyDescent="0.3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316</v>
      </c>
      <c r="H803" t="s">
        <v>21</v>
      </c>
      <c r="I803" t="s">
        <v>22</v>
      </c>
      <c r="J803">
        <v>1551852000</v>
      </c>
      <c r="K803">
        <v>1552197600</v>
      </c>
      <c r="L803" t="b">
        <v>0</v>
      </c>
      <c r="M803" t="b">
        <v>1</v>
      </c>
      <c r="N803" t="s">
        <v>159</v>
      </c>
      <c r="O803" s="4">
        <f>E803/D803</f>
        <v>2.8397435897435899</v>
      </c>
      <c r="P803" s="5">
        <f>IFERROR(E803/G803,"No Backers")</f>
        <v>35.047468354430379</v>
      </c>
      <c r="Q803" s="7" t="str">
        <f>LEFT(N803,FIND("/",N803)-1)</f>
        <v>music</v>
      </c>
      <c r="R803" s="7" t="str">
        <f>RIGHT(N803,LEN(N803)-FIND("/",N803))</f>
        <v>jazz</v>
      </c>
      <c r="S803" s="11">
        <f t="shared" si="24"/>
        <v>43530.25</v>
      </c>
      <c r="T803" s="11">
        <f t="shared" si="25"/>
        <v>43534.25</v>
      </c>
    </row>
    <row r="804" spans="1:20" ht="31.2" x14ac:dyDescent="0.3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762</v>
      </c>
      <c r="H804" t="s">
        <v>21</v>
      </c>
      <c r="I804" t="s">
        <v>22</v>
      </c>
      <c r="J804">
        <v>1369717200</v>
      </c>
      <c r="K804">
        <v>1370494800</v>
      </c>
      <c r="L804" t="b">
        <v>0</v>
      </c>
      <c r="M804" t="b">
        <v>0</v>
      </c>
      <c r="N804" t="s">
        <v>65</v>
      </c>
      <c r="O804" s="4">
        <f>E804/D804</f>
        <v>2.8421355932203389</v>
      </c>
      <c r="P804" s="5">
        <f>IFERROR(E804/G804,"No Backers")</f>
        <v>110.03018372703411</v>
      </c>
      <c r="Q804" s="7" t="str">
        <f>LEFT(N804,FIND("/",N804)-1)</f>
        <v>technology</v>
      </c>
      <c r="R804" s="7" t="str">
        <f>RIGHT(N804,LEN(N804)-FIND("/",N804))</f>
        <v>wearables</v>
      </c>
      <c r="S804" s="11">
        <f t="shared" si="24"/>
        <v>41422.208333333336</v>
      </c>
      <c r="T804" s="11">
        <f t="shared" si="25"/>
        <v>41431.208333333336</v>
      </c>
    </row>
    <row r="805" spans="1:20" x14ac:dyDescent="0.3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381</v>
      </c>
      <c r="H805" t="s">
        <v>21</v>
      </c>
      <c r="I805" t="s">
        <v>22</v>
      </c>
      <c r="J805">
        <v>1481522400</v>
      </c>
      <c r="K805">
        <v>1482127200</v>
      </c>
      <c r="L805" t="b">
        <v>0</v>
      </c>
      <c r="M805" t="b">
        <v>0</v>
      </c>
      <c r="N805" t="s">
        <v>65</v>
      </c>
      <c r="O805" s="4">
        <f>E805/D805</f>
        <v>2.8580555555555556</v>
      </c>
      <c r="P805" s="5">
        <f>IFERROR(E805/G805,"No Backers")</f>
        <v>27.00524934383202</v>
      </c>
      <c r="Q805" s="7" t="str">
        <f>LEFT(N805,FIND("/",N805)-1)</f>
        <v>technology</v>
      </c>
      <c r="R805" s="7" t="str">
        <f>RIGHT(N805,LEN(N805)-FIND("/",N805))</f>
        <v>wearables</v>
      </c>
      <c r="S805" s="11">
        <f t="shared" si="24"/>
        <v>42716.25</v>
      </c>
      <c r="T805" s="11">
        <f t="shared" si="25"/>
        <v>42723.25</v>
      </c>
    </row>
    <row r="806" spans="1:20" x14ac:dyDescent="0.3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85</v>
      </c>
      <c r="H806" t="s">
        <v>21</v>
      </c>
      <c r="I806" t="s">
        <v>22</v>
      </c>
      <c r="J806">
        <v>1458363600</v>
      </c>
      <c r="K806">
        <v>1461906000</v>
      </c>
      <c r="L806" t="b">
        <v>0</v>
      </c>
      <c r="M806" t="b">
        <v>0</v>
      </c>
      <c r="N806" t="s">
        <v>33</v>
      </c>
      <c r="O806" s="4">
        <f>E806/D806</f>
        <v>2.8621428571428571</v>
      </c>
      <c r="P806" s="5">
        <f>IFERROR(E806/G806,"No Backers")</f>
        <v>94.28235294117647</v>
      </c>
      <c r="Q806" s="7" t="str">
        <f>LEFT(N806,FIND("/",N806)-1)</f>
        <v>theater</v>
      </c>
      <c r="R806" s="7" t="str">
        <f>RIGHT(N806,LEN(N806)-FIND("/",N806))</f>
        <v>plays</v>
      </c>
      <c r="S806" s="11">
        <f t="shared" si="24"/>
        <v>42448.208333333328</v>
      </c>
      <c r="T806" s="11">
        <f t="shared" si="25"/>
        <v>42489.208333333328</v>
      </c>
    </row>
    <row r="807" spans="1:20" x14ac:dyDescent="0.3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92</v>
      </c>
      <c r="H807" t="s">
        <v>21</v>
      </c>
      <c r="I807" t="s">
        <v>22</v>
      </c>
      <c r="J807">
        <v>1438059600</v>
      </c>
      <c r="K807">
        <v>1438578000</v>
      </c>
      <c r="L807" t="b">
        <v>0</v>
      </c>
      <c r="M807" t="b">
        <v>0</v>
      </c>
      <c r="N807" t="s">
        <v>122</v>
      </c>
      <c r="O807" s="4">
        <f>E807/D807</f>
        <v>2.8766666666666665</v>
      </c>
      <c r="P807" s="5">
        <f>IFERROR(E807/G807,"No Backers")</f>
        <v>84.423913043478265</v>
      </c>
      <c r="Q807" s="7" t="str">
        <f>LEFT(N807,FIND("/",N807)-1)</f>
        <v>photography</v>
      </c>
      <c r="R807" s="7" t="str">
        <f>RIGHT(N807,LEN(N807)-FIND("/",N807))</f>
        <v>photography books</v>
      </c>
      <c r="S807" s="11">
        <f t="shared" si="24"/>
        <v>42213.208333333328</v>
      </c>
      <c r="T807" s="11">
        <f t="shared" si="25"/>
        <v>42219.208333333328</v>
      </c>
    </row>
    <row r="808" spans="1:20" x14ac:dyDescent="0.3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210</v>
      </c>
      <c r="H808" t="s">
        <v>21</v>
      </c>
      <c r="I808" t="s">
        <v>22</v>
      </c>
      <c r="J808">
        <v>1488261600</v>
      </c>
      <c r="K808">
        <v>1489381200</v>
      </c>
      <c r="L808" t="b">
        <v>0</v>
      </c>
      <c r="M808" t="b">
        <v>0</v>
      </c>
      <c r="N808" t="s">
        <v>42</v>
      </c>
      <c r="O808" s="4">
        <f>E808/D808</f>
        <v>2.9128571428571428</v>
      </c>
      <c r="P808" s="5">
        <f>IFERROR(E808/G808,"No Backers")</f>
        <v>67.966666666666669</v>
      </c>
      <c r="Q808" s="7" t="str">
        <f>LEFT(N808,FIND("/",N808)-1)</f>
        <v>film &amp; video</v>
      </c>
      <c r="R808" s="7" t="str">
        <f>RIGHT(N808,LEN(N808)-FIND("/",N808))</f>
        <v>documentary</v>
      </c>
      <c r="S808" s="11">
        <f t="shared" si="24"/>
        <v>42794.25</v>
      </c>
      <c r="T808" s="11">
        <f t="shared" si="25"/>
        <v>42807.208333333328</v>
      </c>
    </row>
    <row r="809" spans="1:20" x14ac:dyDescent="0.3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340</v>
      </c>
      <c r="H809" t="s">
        <v>21</v>
      </c>
      <c r="I809" t="s">
        <v>22</v>
      </c>
      <c r="J809">
        <v>1556859600</v>
      </c>
      <c r="K809">
        <v>1556946000</v>
      </c>
      <c r="L809" t="b">
        <v>0</v>
      </c>
      <c r="M809" t="b">
        <v>0</v>
      </c>
      <c r="N809" t="s">
        <v>33</v>
      </c>
      <c r="O809" s="4">
        <f>E809/D809</f>
        <v>2.9305555555555554</v>
      </c>
      <c r="P809" s="5">
        <f>IFERROR(E809/G809,"No Backers")</f>
        <v>31.029411764705884</v>
      </c>
      <c r="Q809" s="7" t="str">
        <f>LEFT(N809,FIND("/",N809)-1)</f>
        <v>theater</v>
      </c>
      <c r="R809" s="7" t="str">
        <f>RIGHT(N809,LEN(N809)-FIND("/",N809))</f>
        <v>plays</v>
      </c>
      <c r="S809" s="11">
        <f t="shared" si="24"/>
        <v>43588.208333333328</v>
      </c>
      <c r="T809" s="11">
        <f t="shared" si="25"/>
        <v>43589.208333333328</v>
      </c>
    </row>
    <row r="810" spans="1:20" x14ac:dyDescent="0.3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133</v>
      </c>
      <c r="H810" t="s">
        <v>21</v>
      </c>
      <c r="I810" t="s">
        <v>22</v>
      </c>
      <c r="J810">
        <v>1552366800</v>
      </c>
      <c r="K810">
        <v>1552798800</v>
      </c>
      <c r="L810" t="b">
        <v>0</v>
      </c>
      <c r="M810" t="b">
        <v>1</v>
      </c>
      <c r="N810" t="s">
        <v>42</v>
      </c>
      <c r="O810" s="4">
        <f>E810/D810</f>
        <v>2.9471428571428571</v>
      </c>
      <c r="P810" s="5">
        <f>IFERROR(E810/G810,"No Backers")</f>
        <v>31.022556390977442</v>
      </c>
      <c r="Q810" s="7" t="str">
        <f>LEFT(N810,FIND("/",N810)-1)</f>
        <v>film &amp; video</v>
      </c>
      <c r="R810" s="7" t="str">
        <f>RIGHT(N810,LEN(N810)-FIND("/",N810))</f>
        <v>documentary</v>
      </c>
      <c r="S810" s="11">
        <f t="shared" si="24"/>
        <v>43536.208333333328</v>
      </c>
      <c r="T810" s="11">
        <f t="shared" si="25"/>
        <v>43541.208333333328</v>
      </c>
    </row>
    <row r="811" spans="1:20" x14ac:dyDescent="0.3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266</v>
      </c>
      <c r="H811" t="s">
        <v>21</v>
      </c>
      <c r="I811" t="s">
        <v>22</v>
      </c>
      <c r="J811">
        <v>1384408800</v>
      </c>
      <c r="K811">
        <v>1386223200</v>
      </c>
      <c r="L811" t="b">
        <v>0</v>
      </c>
      <c r="M811" t="b">
        <v>0</v>
      </c>
      <c r="N811" t="s">
        <v>17</v>
      </c>
      <c r="O811" s="4">
        <f>E811/D811</f>
        <v>2.9602777777777778</v>
      </c>
      <c r="P811" s="5">
        <f>IFERROR(E811/G811,"No Backers")</f>
        <v>40.063909774436091</v>
      </c>
      <c r="Q811" s="7" t="str">
        <f>LEFT(N811,FIND("/",N811)-1)</f>
        <v>food</v>
      </c>
      <c r="R811" s="7" t="str">
        <f>RIGHT(N811,LEN(N811)-FIND("/",N811))</f>
        <v>food trucks</v>
      </c>
      <c r="S811" s="11">
        <f t="shared" si="24"/>
        <v>41592.25</v>
      </c>
      <c r="T811" s="11">
        <f t="shared" si="25"/>
        <v>41613.25</v>
      </c>
    </row>
    <row r="812" spans="1:20" x14ac:dyDescent="0.3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1989</v>
      </c>
      <c r="H812" t="s">
        <v>21</v>
      </c>
      <c r="I812" t="s">
        <v>22</v>
      </c>
      <c r="J812">
        <v>1498194000</v>
      </c>
      <c r="K812">
        <v>1499403600</v>
      </c>
      <c r="L812" t="b">
        <v>0</v>
      </c>
      <c r="M812" t="b">
        <v>0</v>
      </c>
      <c r="N812" t="s">
        <v>53</v>
      </c>
      <c r="O812" s="4">
        <f>E812/D812</f>
        <v>2.9820475319926874</v>
      </c>
      <c r="P812" s="5">
        <f>IFERROR(E812/G812,"No Backers")</f>
        <v>82.010055304172951</v>
      </c>
      <c r="Q812" s="7" t="str">
        <f>LEFT(N812,FIND("/",N812)-1)</f>
        <v>film &amp; video</v>
      </c>
      <c r="R812" s="7" t="str">
        <f>RIGHT(N812,LEN(N812)-FIND("/",N812))</f>
        <v>drama</v>
      </c>
      <c r="S812" s="11">
        <f t="shared" si="24"/>
        <v>42909.208333333328</v>
      </c>
      <c r="T812" s="11">
        <f t="shared" si="25"/>
        <v>42923.208333333328</v>
      </c>
    </row>
    <row r="813" spans="1:20" x14ac:dyDescent="0.3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187</v>
      </c>
      <c r="H813" t="s">
        <v>21</v>
      </c>
      <c r="I813" t="s">
        <v>22</v>
      </c>
      <c r="J813">
        <v>1314421200</v>
      </c>
      <c r="K813">
        <v>1315026000</v>
      </c>
      <c r="L813" t="b">
        <v>0</v>
      </c>
      <c r="M813" t="b">
        <v>0</v>
      </c>
      <c r="N813" t="s">
        <v>71</v>
      </c>
      <c r="O813" s="4">
        <f>E813/D813</f>
        <v>2.9870000000000001</v>
      </c>
      <c r="P813" s="5">
        <f>IFERROR(E813/G813,"No Backers")</f>
        <v>63.893048128342244</v>
      </c>
      <c r="Q813" s="7" t="str">
        <f>LEFT(N813,FIND("/",N813)-1)</f>
        <v>film &amp; video</v>
      </c>
      <c r="R813" s="7" t="str">
        <f>RIGHT(N813,LEN(N813)-FIND("/",N813))</f>
        <v>animation</v>
      </c>
      <c r="S813" s="11">
        <f t="shared" si="24"/>
        <v>40782.208333333336</v>
      </c>
      <c r="T813" s="11">
        <f t="shared" si="25"/>
        <v>40789.208333333336</v>
      </c>
    </row>
    <row r="814" spans="1:20" ht="31.2" x14ac:dyDescent="0.3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330</v>
      </c>
      <c r="H814" t="s">
        <v>21</v>
      </c>
      <c r="I814" t="s">
        <v>22</v>
      </c>
      <c r="J814">
        <v>1523854800</v>
      </c>
      <c r="K814">
        <v>1523941200</v>
      </c>
      <c r="L814" t="b">
        <v>0</v>
      </c>
      <c r="M814" t="b">
        <v>0</v>
      </c>
      <c r="N814" t="s">
        <v>206</v>
      </c>
      <c r="O814" s="4">
        <f>E814/D814</f>
        <v>3.008</v>
      </c>
      <c r="P814" s="5">
        <f>IFERROR(E814/G814,"No Backers")</f>
        <v>41.018181818181816</v>
      </c>
      <c r="Q814" s="7" t="str">
        <f>LEFT(N814,FIND("/",N814)-1)</f>
        <v>publishing</v>
      </c>
      <c r="R814" s="7" t="str">
        <f>RIGHT(N814,LEN(N814)-FIND("/",N814))</f>
        <v>translations</v>
      </c>
      <c r="S814" s="11">
        <f t="shared" si="24"/>
        <v>43206.208333333328</v>
      </c>
      <c r="T814" s="11">
        <f t="shared" si="25"/>
        <v>43207.208333333328</v>
      </c>
    </row>
    <row r="815" spans="1:20" x14ac:dyDescent="0.3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180</v>
      </c>
      <c r="H815" t="s">
        <v>40</v>
      </c>
      <c r="I815" t="s">
        <v>41</v>
      </c>
      <c r="J815">
        <v>1554613200</v>
      </c>
      <c r="K815">
        <v>1555563600</v>
      </c>
      <c r="L815" t="b">
        <v>0</v>
      </c>
      <c r="M815" t="b">
        <v>0</v>
      </c>
      <c r="N815" t="s">
        <v>28</v>
      </c>
      <c r="O815" s="4">
        <f>E815/D815</f>
        <v>3.036896551724138</v>
      </c>
      <c r="P815" s="5">
        <f>IFERROR(E815/G815,"No Backers")</f>
        <v>48.927777777777777</v>
      </c>
      <c r="Q815" s="7" t="str">
        <f>LEFT(N815,FIND("/",N815)-1)</f>
        <v>technology</v>
      </c>
      <c r="R815" s="7" t="str">
        <f>RIGHT(N815,LEN(N815)-FIND("/",N815))</f>
        <v>web</v>
      </c>
      <c r="S815" s="11">
        <f t="shared" si="24"/>
        <v>43562.208333333328</v>
      </c>
      <c r="T815" s="11">
        <f t="shared" si="25"/>
        <v>43573.208333333328</v>
      </c>
    </row>
    <row r="816" spans="1:20" x14ac:dyDescent="0.3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1894</v>
      </c>
      <c r="H816" t="s">
        <v>21</v>
      </c>
      <c r="I816" t="s">
        <v>22</v>
      </c>
      <c r="J816">
        <v>1562734800</v>
      </c>
      <c r="K816">
        <v>1564894800</v>
      </c>
      <c r="L816" t="b">
        <v>0</v>
      </c>
      <c r="M816" t="b">
        <v>1</v>
      </c>
      <c r="N816" t="s">
        <v>33</v>
      </c>
      <c r="O816" s="4">
        <f>E816/D816</f>
        <v>3.0400978473581213</v>
      </c>
      <c r="P816" s="5">
        <f>IFERROR(E816/G816,"No Backers")</f>
        <v>82.021647307286173</v>
      </c>
      <c r="Q816" s="7" t="str">
        <f>LEFT(N816,FIND("/",N816)-1)</f>
        <v>theater</v>
      </c>
      <c r="R816" s="7" t="str">
        <f>RIGHT(N816,LEN(N816)-FIND("/",N816))</f>
        <v>plays</v>
      </c>
      <c r="S816" s="11">
        <f t="shared" si="24"/>
        <v>43656.208333333328</v>
      </c>
      <c r="T816" s="11">
        <f t="shared" si="25"/>
        <v>43681.208333333328</v>
      </c>
    </row>
    <row r="817" spans="1:20" ht="31.2" x14ac:dyDescent="0.3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2443</v>
      </c>
      <c r="H817" t="s">
        <v>21</v>
      </c>
      <c r="I817" t="s">
        <v>22</v>
      </c>
      <c r="J817">
        <v>1372654800</v>
      </c>
      <c r="K817">
        <v>1374901200</v>
      </c>
      <c r="L817" t="b">
        <v>0</v>
      </c>
      <c r="M817" t="b">
        <v>1</v>
      </c>
      <c r="N817" t="s">
        <v>17</v>
      </c>
      <c r="O817" s="4">
        <f>E817/D817</f>
        <v>3.0534683098591549</v>
      </c>
      <c r="P817" s="5">
        <f>IFERROR(E817/G817,"No Backers")</f>
        <v>70.993450675399103</v>
      </c>
      <c r="Q817" s="7" t="str">
        <f>LEFT(N817,FIND("/",N817)-1)</f>
        <v>food</v>
      </c>
      <c r="R817" s="7" t="str">
        <f>RIGHT(N817,LEN(N817)-FIND("/",N817))</f>
        <v>food trucks</v>
      </c>
      <c r="S817" s="11">
        <f t="shared" si="24"/>
        <v>41456.208333333336</v>
      </c>
      <c r="T817" s="11">
        <f t="shared" si="25"/>
        <v>41482.208333333336</v>
      </c>
    </row>
    <row r="818" spans="1:20" x14ac:dyDescent="0.3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2725</v>
      </c>
      <c r="H818" t="s">
        <v>21</v>
      </c>
      <c r="I818" t="s">
        <v>22</v>
      </c>
      <c r="J818">
        <v>1419055200</v>
      </c>
      <c r="K818">
        <v>1419573600</v>
      </c>
      <c r="L818" t="b">
        <v>0</v>
      </c>
      <c r="M818" t="b">
        <v>1</v>
      </c>
      <c r="N818" t="s">
        <v>23</v>
      </c>
      <c r="O818" s="4">
        <f>E818/D818</f>
        <v>3.0565384615384614</v>
      </c>
      <c r="P818" s="5">
        <f>IFERROR(E818/G818,"No Backers")</f>
        <v>34.995963302752294</v>
      </c>
      <c r="Q818" s="7" t="str">
        <f>LEFT(N818,FIND("/",N818)-1)</f>
        <v>music</v>
      </c>
      <c r="R818" s="7" t="str">
        <f>RIGHT(N818,LEN(N818)-FIND("/",N818))</f>
        <v>rock</v>
      </c>
      <c r="S818" s="11">
        <f t="shared" si="24"/>
        <v>41993.25</v>
      </c>
      <c r="T818" s="11">
        <f t="shared" si="25"/>
        <v>41999.25</v>
      </c>
    </row>
    <row r="819" spans="1:20" x14ac:dyDescent="0.3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2107</v>
      </c>
      <c r="H819" t="s">
        <v>26</v>
      </c>
      <c r="I819" t="s">
        <v>27</v>
      </c>
      <c r="J819">
        <v>1269234000</v>
      </c>
      <c r="K819">
        <v>1269666000</v>
      </c>
      <c r="L819" t="b">
        <v>0</v>
      </c>
      <c r="M819" t="b">
        <v>0</v>
      </c>
      <c r="N819" t="s">
        <v>65</v>
      </c>
      <c r="O819" s="4">
        <f>E819/D819</f>
        <v>3.0845714285714285</v>
      </c>
      <c r="P819" s="5">
        <f>IFERROR(E819/G819,"No Backers")</f>
        <v>81.98196487897485</v>
      </c>
      <c r="Q819" s="7" t="str">
        <f>LEFT(N819,FIND("/",N819)-1)</f>
        <v>technology</v>
      </c>
      <c r="R819" s="7" t="str">
        <f>RIGHT(N819,LEN(N819)-FIND("/",N819))</f>
        <v>wearables</v>
      </c>
      <c r="S819" s="11">
        <f t="shared" si="24"/>
        <v>40259.208333333336</v>
      </c>
      <c r="T819" s="11">
        <f t="shared" si="25"/>
        <v>40264.208333333336</v>
      </c>
    </row>
    <row r="820" spans="1:20" x14ac:dyDescent="0.3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226</v>
      </c>
      <c r="H820" t="s">
        <v>40</v>
      </c>
      <c r="I820" t="s">
        <v>41</v>
      </c>
      <c r="J820">
        <v>1451973600</v>
      </c>
      <c r="K820">
        <v>1454392800</v>
      </c>
      <c r="L820" t="b">
        <v>0</v>
      </c>
      <c r="M820" t="b">
        <v>0</v>
      </c>
      <c r="N820" t="s">
        <v>89</v>
      </c>
      <c r="O820" s="4">
        <f>E820/D820</f>
        <v>3.1</v>
      </c>
      <c r="P820" s="5">
        <f>IFERROR(E820/G820,"No Backers")</f>
        <v>48.008849557522126</v>
      </c>
      <c r="Q820" s="7" t="str">
        <f>LEFT(N820,FIND("/",N820)-1)</f>
        <v>games</v>
      </c>
      <c r="R820" s="7" t="str">
        <f>RIGHT(N820,LEN(N820)-FIND("/",N820))</f>
        <v>video games</v>
      </c>
      <c r="S820" s="11">
        <f t="shared" si="24"/>
        <v>42374.25</v>
      </c>
      <c r="T820" s="11">
        <f t="shared" si="25"/>
        <v>42402.25</v>
      </c>
    </row>
    <row r="821" spans="1:20" x14ac:dyDescent="0.3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3742</v>
      </c>
      <c r="H821" t="s">
        <v>21</v>
      </c>
      <c r="I821" t="s">
        <v>22</v>
      </c>
      <c r="J821">
        <v>1382677200</v>
      </c>
      <c r="K821">
        <v>1383282000</v>
      </c>
      <c r="L821" t="b">
        <v>0</v>
      </c>
      <c r="M821" t="b">
        <v>0</v>
      </c>
      <c r="N821" t="s">
        <v>33</v>
      </c>
      <c r="O821" s="4">
        <f>E821/D821</f>
        <v>3.1022842639593908</v>
      </c>
      <c r="P821" s="5">
        <f>IFERROR(E821/G821,"No Backers")</f>
        <v>48.996525921966864</v>
      </c>
      <c r="Q821" s="7" t="str">
        <f>LEFT(N821,FIND("/",N821)-1)</f>
        <v>theater</v>
      </c>
      <c r="R821" s="7" t="str">
        <f>RIGHT(N821,LEN(N821)-FIND("/",N821))</f>
        <v>plays</v>
      </c>
      <c r="S821" s="11">
        <f t="shared" si="24"/>
        <v>41572.208333333336</v>
      </c>
      <c r="T821" s="11">
        <f t="shared" si="25"/>
        <v>41579.208333333336</v>
      </c>
    </row>
    <row r="822" spans="1:20" x14ac:dyDescent="0.3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3063</v>
      </c>
      <c r="H822" t="s">
        <v>21</v>
      </c>
      <c r="I822" t="s">
        <v>22</v>
      </c>
      <c r="J822">
        <v>1553576400</v>
      </c>
      <c r="K822">
        <v>1553922000</v>
      </c>
      <c r="L822" t="b">
        <v>0</v>
      </c>
      <c r="M822" t="b">
        <v>0</v>
      </c>
      <c r="N822" t="s">
        <v>33</v>
      </c>
      <c r="O822" s="4">
        <f>E822/D822</f>
        <v>3.1039864864864866</v>
      </c>
      <c r="P822" s="5">
        <f>IFERROR(E822/G822,"No Backers")</f>
        <v>59.992164544564154</v>
      </c>
      <c r="Q822" s="7" t="str">
        <f>LEFT(N822,FIND("/",N822)-1)</f>
        <v>theater</v>
      </c>
      <c r="R822" s="7" t="str">
        <f>RIGHT(N822,LEN(N822)-FIND("/",N822))</f>
        <v>plays</v>
      </c>
      <c r="S822" s="11">
        <f t="shared" si="24"/>
        <v>43550.208333333328</v>
      </c>
      <c r="T822" s="11">
        <f t="shared" si="25"/>
        <v>43554.208333333328</v>
      </c>
    </row>
    <row r="823" spans="1:20" x14ac:dyDescent="0.3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159</v>
      </c>
      <c r="H823" t="s">
        <v>21</v>
      </c>
      <c r="I823" t="s">
        <v>22</v>
      </c>
      <c r="J823">
        <v>1313125200</v>
      </c>
      <c r="K823">
        <v>1315026000</v>
      </c>
      <c r="L823" t="b">
        <v>0</v>
      </c>
      <c r="M823" t="b">
        <v>0</v>
      </c>
      <c r="N823" t="s">
        <v>319</v>
      </c>
      <c r="O823" s="4">
        <f>E823/D823</f>
        <v>3.1077777777777778</v>
      </c>
      <c r="P823" s="5">
        <f>IFERROR(E823/G823,"No Backers")</f>
        <v>87.95597484276729</v>
      </c>
      <c r="Q823" s="7" t="str">
        <f>LEFT(N823,FIND("/",N823)-1)</f>
        <v>music</v>
      </c>
      <c r="R823" s="7" t="str">
        <f>RIGHT(N823,LEN(N823)-FIND("/",N823))</f>
        <v>world music</v>
      </c>
      <c r="S823" s="11">
        <f t="shared" si="24"/>
        <v>40767.208333333336</v>
      </c>
      <c r="T823" s="11">
        <f t="shared" si="25"/>
        <v>40789.208333333336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4">
        <f>E824/D824</f>
        <v>3.1187381703470032</v>
      </c>
      <c r="P824" s="5">
        <f>IFERROR(E824/G824,"No Backers")</f>
        <v>97.020608439646708</v>
      </c>
      <c r="Q824" s="7" t="str">
        <f>LEFT(N824,FIND("/",N824)-1)</f>
        <v>publishing</v>
      </c>
      <c r="R824" s="7" t="str">
        <f>RIGHT(N824,LEN(N824)-FIND("/",N824))</f>
        <v>translations</v>
      </c>
      <c r="S824" s="11">
        <f t="shared" si="24"/>
        <v>41020.208333333336</v>
      </c>
      <c r="T824" s="11">
        <f t="shared" si="25"/>
        <v>41037.208333333336</v>
      </c>
    </row>
    <row r="825" spans="1:20" x14ac:dyDescent="0.3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107</v>
      </c>
      <c r="H825" t="s">
        <v>21</v>
      </c>
      <c r="I825" t="s">
        <v>22</v>
      </c>
      <c r="J825">
        <v>1301979600</v>
      </c>
      <c r="K825">
        <v>1304226000</v>
      </c>
      <c r="L825" t="b">
        <v>0</v>
      </c>
      <c r="M825" t="b">
        <v>1</v>
      </c>
      <c r="N825" t="s">
        <v>60</v>
      </c>
      <c r="O825" s="4">
        <f>E825/D825</f>
        <v>3.1341176470588237</v>
      </c>
      <c r="P825" s="5">
        <f>IFERROR(E825/G825,"No Backers")</f>
        <v>49.794392523364486</v>
      </c>
      <c r="Q825" s="7" t="str">
        <f>LEFT(N825,FIND("/",N825)-1)</f>
        <v>music</v>
      </c>
      <c r="R825" s="7" t="str">
        <f>RIGHT(N825,LEN(N825)-FIND("/",N825))</f>
        <v>indie rock</v>
      </c>
      <c r="S825" s="11">
        <f t="shared" si="24"/>
        <v>40638.208333333336</v>
      </c>
      <c r="T825" s="11">
        <f t="shared" si="25"/>
        <v>40664.208333333336</v>
      </c>
    </row>
    <row r="826" spans="1:20" x14ac:dyDescent="0.3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1297</v>
      </c>
      <c r="H826" t="s">
        <v>36</v>
      </c>
      <c r="I826" t="s">
        <v>37</v>
      </c>
      <c r="J826">
        <v>1445490000</v>
      </c>
      <c r="K826">
        <v>1448431200</v>
      </c>
      <c r="L826" t="b">
        <v>1</v>
      </c>
      <c r="M826" t="b">
        <v>0</v>
      </c>
      <c r="N826" t="s">
        <v>206</v>
      </c>
      <c r="O826" s="4">
        <f>E826/D826</f>
        <v>3.1517592592592591</v>
      </c>
      <c r="P826" s="5">
        <f>IFERROR(E826/G826,"No Backers")</f>
        <v>104.97764070932922</v>
      </c>
      <c r="Q826" s="7" t="str">
        <f>LEFT(N826,FIND("/",N826)-1)</f>
        <v>publishing</v>
      </c>
      <c r="R826" s="7" t="str">
        <f>RIGHT(N826,LEN(N826)-FIND("/",N826))</f>
        <v>translations</v>
      </c>
      <c r="S826" s="11">
        <f t="shared" si="24"/>
        <v>42299.208333333328</v>
      </c>
      <c r="T826" s="11">
        <f t="shared" si="25"/>
        <v>42333.25</v>
      </c>
    </row>
    <row r="827" spans="1:20" x14ac:dyDescent="0.3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2237</v>
      </c>
      <c r="H827" t="s">
        <v>21</v>
      </c>
      <c r="I827" t="s">
        <v>22</v>
      </c>
      <c r="J827">
        <v>1510639200</v>
      </c>
      <c r="K827">
        <v>1510898400</v>
      </c>
      <c r="L827" t="b">
        <v>0</v>
      </c>
      <c r="M827" t="b">
        <v>0</v>
      </c>
      <c r="N827" t="s">
        <v>33</v>
      </c>
      <c r="O827" s="4">
        <f>E827/D827</f>
        <v>3.1558486707566464</v>
      </c>
      <c r="P827" s="5">
        <f>IFERROR(E827/G827,"No Backers")</f>
        <v>68.985695127402778</v>
      </c>
      <c r="Q827" s="7" t="str">
        <f>LEFT(N827,FIND("/",N827)-1)</f>
        <v>theater</v>
      </c>
      <c r="R827" s="7" t="str">
        <f>RIGHT(N827,LEN(N827)-FIND("/",N827))</f>
        <v>plays</v>
      </c>
      <c r="S827" s="11">
        <f t="shared" si="24"/>
        <v>43053.25</v>
      </c>
      <c r="T827" s="11">
        <f t="shared" si="25"/>
        <v>43056.25</v>
      </c>
    </row>
    <row r="828" spans="1:20" x14ac:dyDescent="0.3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194</v>
      </c>
      <c r="H828" t="s">
        <v>40</v>
      </c>
      <c r="I828" t="s">
        <v>41</v>
      </c>
      <c r="J828">
        <v>1335934800</v>
      </c>
      <c r="K828">
        <v>1335934800</v>
      </c>
      <c r="L828" t="b">
        <v>0</v>
      </c>
      <c r="M828" t="b">
        <v>1</v>
      </c>
      <c r="N828" t="s">
        <v>17</v>
      </c>
      <c r="O828" s="4">
        <f>E828/D828</f>
        <v>3.19</v>
      </c>
      <c r="P828" s="5">
        <f>IFERROR(E828/G828,"No Backers")</f>
        <v>50.97422680412371</v>
      </c>
      <c r="Q828" s="7" t="str">
        <f>LEFT(N828,FIND("/",N828)-1)</f>
        <v>food</v>
      </c>
      <c r="R828" s="7" t="str">
        <f>RIGHT(N828,LEN(N828)-FIND("/",N828))</f>
        <v>food trucks</v>
      </c>
      <c r="S828" s="11">
        <f t="shared" si="24"/>
        <v>41031.208333333336</v>
      </c>
      <c r="T828" s="11">
        <f t="shared" si="25"/>
        <v>41031.208333333336</v>
      </c>
    </row>
    <row r="829" spans="1:20" x14ac:dyDescent="0.3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536</v>
      </c>
      <c r="H829" t="s">
        <v>21</v>
      </c>
      <c r="I829" t="s">
        <v>22</v>
      </c>
      <c r="J829">
        <v>1485583200</v>
      </c>
      <c r="K829">
        <v>1486620000</v>
      </c>
      <c r="L829" t="b">
        <v>0</v>
      </c>
      <c r="M829" t="b">
        <v>1</v>
      </c>
      <c r="N829" t="s">
        <v>33</v>
      </c>
      <c r="O829" s="4">
        <f>E829/D829</f>
        <v>3.1914285714285713</v>
      </c>
      <c r="P829" s="5">
        <f>IFERROR(E829/G829,"No Backers")</f>
        <v>25.007462686567163</v>
      </c>
      <c r="Q829" s="7" t="str">
        <f>LEFT(N829,FIND("/",N829)-1)</f>
        <v>theater</v>
      </c>
      <c r="R829" s="7" t="str">
        <f>RIGHT(N829,LEN(N829)-FIND("/",N829))</f>
        <v>plays</v>
      </c>
      <c r="S829" s="11">
        <f t="shared" si="24"/>
        <v>42763.25</v>
      </c>
      <c r="T829" s="11">
        <f t="shared" si="25"/>
        <v>42775.25</v>
      </c>
    </row>
    <row r="830" spans="1:20" x14ac:dyDescent="0.3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3934</v>
      </c>
      <c r="H830" t="s">
        <v>21</v>
      </c>
      <c r="I830" t="s">
        <v>22</v>
      </c>
      <c r="J830">
        <v>1335934800</v>
      </c>
      <c r="K830">
        <v>1336885200</v>
      </c>
      <c r="L830" t="b">
        <v>0</v>
      </c>
      <c r="M830" t="b">
        <v>0</v>
      </c>
      <c r="N830" t="s">
        <v>89</v>
      </c>
      <c r="O830" s="4">
        <f>E830/D830</f>
        <v>3.1924083769633507</v>
      </c>
      <c r="P830" s="5">
        <f>IFERROR(E830/G830,"No Backers")</f>
        <v>30.99898322318251</v>
      </c>
      <c r="Q830" s="7" t="str">
        <f>LEFT(N830,FIND("/",N830)-1)</f>
        <v>games</v>
      </c>
      <c r="R830" s="7" t="str">
        <f>RIGHT(N830,LEN(N830)-FIND("/",N830))</f>
        <v>video games</v>
      </c>
      <c r="S830" s="11">
        <f t="shared" si="24"/>
        <v>41031.208333333336</v>
      </c>
      <c r="T830" s="11">
        <f t="shared" si="25"/>
        <v>41042.208333333336</v>
      </c>
    </row>
    <row r="831" spans="1:20" ht="31.2" x14ac:dyDescent="0.3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140</v>
      </c>
      <c r="H831" t="s">
        <v>21</v>
      </c>
      <c r="I831" t="s">
        <v>22</v>
      </c>
      <c r="J831">
        <v>1296194400</v>
      </c>
      <c r="K831">
        <v>1296712800</v>
      </c>
      <c r="L831" t="b">
        <v>0</v>
      </c>
      <c r="M831" t="b">
        <v>1</v>
      </c>
      <c r="N831" t="s">
        <v>33</v>
      </c>
      <c r="O831" s="4">
        <f>E831/D831</f>
        <v>3.2214999999999998</v>
      </c>
      <c r="P831" s="5">
        <f>IFERROR(E831/G831,"No Backers")</f>
        <v>92.042857142857144</v>
      </c>
      <c r="Q831" s="7" t="str">
        <f>LEFT(N831,FIND("/",N831)-1)</f>
        <v>theater</v>
      </c>
      <c r="R831" s="7" t="str">
        <f>RIGHT(N831,LEN(N831)-FIND("/",N831))</f>
        <v>plays</v>
      </c>
      <c r="S831" s="11">
        <f t="shared" si="24"/>
        <v>40571.25</v>
      </c>
      <c r="T831" s="11">
        <f t="shared" si="25"/>
        <v>40577.25</v>
      </c>
    </row>
    <row r="832" spans="1:20" ht="31.2" x14ac:dyDescent="0.3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909</v>
      </c>
      <c r="H832" t="s">
        <v>21</v>
      </c>
      <c r="I832" t="s">
        <v>22</v>
      </c>
      <c r="J832">
        <v>1329717600</v>
      </c>
      <c r="K832">
        <v>1331186400</v>
      </c>
      <c r="L832" t="b">
        <v>0</v>
      </c>
      <c r="M832" t="b">
        <v>0</v>
      </c>
      <c r="N832" t="s">
        <v>42</v>
      </c>
      <c r="O832" s="4">
        <f>E832/D832</f>
        <v>3.2240211640211642</v>
      </c>
      <c r="P832" s="5">
        <f>IFERROR(E832/G832,"No Backers")</f>
        <v>67.034103410341032</v>
      </c>
      <c r="Q832" s="7" t="str">
        <f>LEFT(N832,FIND("/",N832)-1)</f>
        <v>film &amp; video</v>
      </c>
      <c r="R832" s="7" t="str">
        <f>RIGHT(N832,LEN(N832)-FIND("/",N832))</f>
        <v>documentary</v>
      </c>
      <c r="S832" s="11">
        <f t="shared" si="24"/>
        <v>40959.25</v>
      </c>
      <c r="T832" s="11">
        <f t="shared" si="25"/>
        <v>40976.25</v>
      </c>
    </row>
    <row r="833" spans="1:20" x14ac:dyDescent="0.3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134</v>
      </c>
      <c r="H833" t="s">
        <v>21</v>
      </c>
      <c r="I833" t="s">
        <v>22</v>
      </c>
      <c r="J833">
        <v>1287378000</v>
      </c>
      <c r="K833">
        <v>1287810000</v>
      </c>
      <c r="L833" t="b">
        <v>0</v>
      </c>
      <c r="M833" t="b">
        <v>0</v>
      </c>
      <c r="N833" t="s">
        <v>122</v>
      </c>
      <c r="O833" s="4">
        <f>E833/D833</f>
        <v>3.2532258064516131</v>
      </c>
      <c r="P833" s="5">
        <f>IFERROR(E833/G833,"No Backers")</f>
        <v>75.261194029850742</v>
      </c>
      <c r="Q833" s="7" t="str">
        <f>LEFT(N833,FIND("/",N833)-1)</f>
        <v>photography</v>
      </c>
      <c r="R833" s="7" t="str">
        <f>RIGHT(N833,LEN(N833)-FIND("/",N833))</f>
        <v>photography books</v>
      </c>
      <c r="S833" s="11">
        <f t="shared" si="24"/>
        <v>40469.208333333336</v>
      </c>
      <c r="T833" s="11">
        <f t="shared" si="25"/>
        <v>40474.208333333336</v>
      </c>
    </row>
    <row r="834" spans="1:20" ht="31.2" x14ac:dyDescent="0.3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222</v>
      </c>
      <c r="H834" t="s">
        <v>21</v>
      </c>
      <c r="I834" t="s">
        <v>22</v>
      </c>
      <c r="J834">
        <v>1375678800</v>
      </c>
      <c r="K834">
        <v>1376024400</v>
      </c>
      <c r="L834" t="b">
        <v>0</v>
      </c>
      <c r="M834" t="b">
        <v>0</v>
      </c>
      <c r="N834" t="s">
        <v>28</v>
      </c>
      <c r="O834" s="4">
        <f>E834/D834</f>
        <v>3.2553333333333332</v>
      </c>
      <c r="P834" s="5">
        <f>IFERROR(E834/G834,"No Backers")</f>
        <v>65.986486486486484</v>
      </c>
      <c r="Q834" s="7" t="str">
        <f>LEFT(N834,FIND("/",N834)-1)</f>
        <v>technology</v>
      </c>
      <c r="R834" s="7" t="str">
        <f>RIGHT(N834,LEN(N834)-FIND("/",N834))</f>
        <v>web</v>
      </c>
      <c r="S834" s="11">
        <f t="shared" si="24"/>
        <v>41491.208333333336</v>
      </c>
      <c r="T834" s="11">
        <f t="shared" si="25"/>
        <v>41495.208333333336</v>
      </c>
    </row>
    <row r="835" spans="1:20" x14ac:dyDescent="0.3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91</v>
      </c>
      <c r="H835" t="s">
        <v>21</v>
      </c>
      <c r="I835" t="s">
        <v>22</v>
      </c>
      <c r="J835">
        <v>1353909600</v>
      </c>
      <c r="K835">
        <v>1356069600</v>
      </c>
      <c r="L835" t="b">
        <v>0</v>
      </c>
      <c r="M835" t="b">
        <v>0</v>
      </c>
      <c r="N835" t="s">
        <v>28</v>
      </c>
      <c r="O835" s="4">
        <f>E835/D835</f>
        <v>3.2588888888888889</v>
      </c>
      <c r="P835" s="5">
        <f>IFERROR(E835/G835,"No Backers")</f>
        <v>96.692307692307693</v>
      </c>
      <c r="Q835" s="7" t="str">
        <f>LEFT(N835,FIND("/",N835)-1)</f>
        <v>technology</v>
      </c>
      <c r="R835" s="7" t="str">
        <f>RIGHT(N835,LEN(N835)-FIND("/",N835))</f>
        <v>web</v>
      </c>
      <c r="S835" s="11">
        <f t="shared" ref="S835:S898" si="26">(((J835/60)/60)/24)+DATE(1970,1,1)</f>
        <v>41239.25</v>
      </c>
      <c r="T835" s="11">
        <f t="shared" ref="T835:T898" si="27">(((K835/60)/60)/24)+DATE(1970,1,1)</f>
        <v>41264.25</v>
      </c>
    </row>
    <row r="836" spans="1:20" x14ac:dyDescent="0.3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227</v>
      </c>
      <c r="H836" t="s">
        <v>36</v>
      </c>
      <c r="I836" t="s">
        <v>37</v>
      </c>
      <c r="J836">
        <v>1439442000</v>
      </c>
      <c r="K836">
        <v>1439614800</v>
      </c>
      <c r="L836" t="b">
        <v>0</v>
      </c>
      <c r="M836" t="b">
        <v>0</v>
      </c>
      <c r="N836" t="s">
        <v>33</v>
      </c>
      <c r="O836" s="4">
        <f>E836/D836</f>
        <v>3.2757777777777779</v>
      </c>
      <c r="P836" s="5">
        <f>IFERROR(E836/G836,"No Backers")</f>
        <v>64.93832599118943</v>
      </c>
      <c r="Q836" s="7" t="str">
        <f>LEFT(N836,FIND("/",N836)-1)</f>
        <v>theater</v>
      </c>
      <c r="R836" s="7" t="str">
        <f>RIGHT(N836,LEN(N836)-FIND("/",N836))</f>
        <v>plays</v>
      </c>
      <c r="S836" s="11">
        <f t="shared" si="26"/>
        <v>42229.208333333328</v>
      </c>
      <c r="T836" s="11">
        <f t="shared" si="27"/>
        <v>42231.208333333328</v>
      </c>
    </row>
    <row r="837" spans="1:20" x14ac:dyDescent="0.3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1606</v>
      </c>
      <c r="H837" t="s">
        <v>98</v>
      </c>
      <c r="I837" t="s">
        <v>99</v>
      </c>
      <c r="J837">
        <v>1532062800</v>
      </c>
      <c r="K837">
        <v>1535518800</v>
      </c>
      <c r="L837" t="b">
        <v>0</v>
      </c>
      <c r="M837" t="b">
        <v>0</v>
      </c>
      <c r="N837" t="s">
        <v>100</v>
      </c>
      <c r="O837" s="4">
        <f>E837/D837</f>
        <v>3.2889978213507627</v>
      </c>
      <c r="P837" s="5">
        <f>IFERROR(E837/G837,"No Backers")</f>
        <v>94.000622665006233</v>
      </c>
      <c r="Q837" s="7" t="str">
        <f>LEFT(N837,FIND("/",N837)-1)</f>
        <v>film &amp; video</v>
      </c>
      <c r="R837" s="7" t="str">
        <f>RIGHT(N837,LEN(N837)-FIND("/",N837))</f>
        <v>shorts</v>
      </c>
      <c r="S837" s="11">
        <f t="shared" si="26"/>
        <v>43301.208333333328</v>
      </c>
      <c r="T837" s="11">
        <f t="shared" si="27"/>
        <v>43341.208333333328</v>
      </c>
    </row>
    <row r="838" spans="1:20" x14ac:dyDescent="0.3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42</v>
      </c>
      <c r="H838" t="s">
        <v>21</v>
      </c>
      <c r="I838" t="s">
        <v>22</v>
      </c>
      <c r="J838">
        <v>1368594000</v>
      </c>
      <c r="K838">
        <v>1370581200</v>
      </c>
      <c r="L838" t="b">
        <v>0</v>
      </c>
      <c r="M838" t="b">
        <v>1</v>
      </c>
      <c r="N838" t="s">
        <v>65</v>
      </c>
      <c r="O838" s="4">
        <f>E838/D838</f>
        <v>3.32</v>
      </c>
      <c r="P838" s="5">
        <f>IFERROR(E838/G838,"No Backers")</f>
        <v>94.857142857142861</v>
      </c>
      <c r="Q838" s="7" t="str">
        <f>LEFT(N838,FIND("/",N838)-1)</f>
        <v>technology</v>
      </c>
      <c r="R838" s="7" t="str">
        <f>RIGHT(N838,LEN(N838)-FIND("/",N838))</f>
        <v>wearables</v>
      </c>
      <c r="S838" s="11">
        <f t="shared" si="26"/>
        <v>41409.208333333336</v>
      </c>
      <c r="T838" s="11">
        <f t="shared" si="27"/>
        <v>41432.208333333336</v>
      </c>
    </row>
    <row r="839" spans="1:20" x14ac:dyDescent="0.3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142</v>
      </c>
      <c r="H839" t="s">
        <v>40</v>
      </c>
      <c r="I839" t="s">
        <v>41</v>
      </c>
      <c r="J839">
        <v>1550124000</v>
      </c>
      <c r="K839">
        <v>1554699600</v>
      </c>
      <c r="L839" t="b">
        <v>0</v>
      </c>
      <c r="M839" t="b">
        <v>0</v>
      </c>
      <c r="N839" t="s">
        <v>42</v>
      </c>
      <c r="O839" s="4">
        <f>E839/D839</f>
        <v>3.3204444444444445</v>
      </c>
      <c r="P839" s="5">
        <f>IFERROR(E839/G839,"No Backers")</f>
        <v>105.22535211267606</v>
      </c>
      <c r="Q839" s="7" t="str">
        <f>LEFT(N839,FIND("/",N839)-1)</f>
        <v>film &amp; video</v>
      </c>
      <c r="R839" s="7" t="str">
        <f>RIGHT(N839,LEN(N839)-FIND("/",N839))</f>
        <v>documentary</v>
      </c>
      <c r="S839" s="11">
        <f t="shared" si="26"/>
        <v>43510.25</v>
      </c>
      <c r="T839" s="11">
        <f t="shared" si="27"/>
        <v>43563.208333333328</v>
      </c>
    </row>
    <row r="840" spans="1:20" x14ac:dyDescent="0.3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1539</v>
      </c>
      <c r="H840" t="s">
        <v>21</v>
      </c>
      <c r="I840" t="s">
        <v>22</v>
      </c>
      <c r="J840">
        <v>1345093200</v>
      </c>
      <c r="K840">
        <v>1346130000</v>
      </c>
      <c r="L840" t="b">
        <v>0</v>
      </c>
      <c r="M840" t="b">
        <v>0</v>
      </c>
      <c r="N840" t="s">
        <v>71</v>
      </c>
      <c r="O840" s="4">
        <f>E840/D840</f>
        <v>3.3212709832134291</v>
      </c>
      <c r="P840" s="5">
        <f>IFERROR(E840/G840,"No Backers")</f>
        <v>89.991552956465242</v>
      </c>
      <c r="Q840" s="7" t="str">
        <f>LEFT(N840,FIND("/",N840)-1)</f>
        <v>film &amp; video</v>
      </c>
      <c r="R840" s="7" t="str">
        <f>RIGHT(N840,LEN(N840)-FIND("/",N840))</f>
        <v>animation</v>
      </c>
      <c r="S840" s="11">
        <f t="shared" si="26"/>
        <v>41137.208333333336</v>
      </c>
      <c r="T840" s="11">
        <f t="shared" si="27"/>
        <v>41149.208333333336</v>
      </c>
    </row>
    <row r="841" spans="1:20" ht="31.2" x14ac:dyDescent="0.3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114</v>
      </c>
      <c r="H841" t="s">
        <v>21</v>
      </c>
      <c r="I841" t="s">
        <v>22</v>
      </c>
      <c r="J841">
        <v>1293861600</v>
      </c>
      <c r="K841">
        <v>1295157600</v>
      </c>
      <c r="L841" t="b">
        <v>0</v>
      </c>
      <c r="M841" t="b">
        <v>0</v>
      </c>
      <c r="N841" t="s">
        <v>17</v>
      </c>
      <c r="O841" s="4">
        <f>E841/D841</f>
        <v>3.3820833333333336</v>
      </c>
      <c r="P841" s="5">
        <f>IFERROR(E841/G841,"No Backers")</f>
        <v>71.201754385964918</v>
      </c>
      <c r="Q841" s="7" t="str">
        <f>LEFT(N841,FIND("/",N841)-1)</f>
        <v>food</v>
      </c>
      <c r="R841" s="7" t="str">
        <f>RIGHT(N841,LEN(N841)-FIND("/",N841))</f>
        <v>food trucks</v>
      </c>
      <c r="S841" s="11">
        <f t="shared" si="26"/>
        <v>40544.25</v>
      </c>
      <c r="T841" s="11">
        <f t="shared" si="27"/>
        <v>40559.25</v>
      </c>
    </row>
    <row r="842" spans="1:20" x14ac:dyDescent="0.3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172</v>
      </c>
      <c r="H842" t="s">
        <v>21</v>
      </c>
      <c r="I842" t="s">
        <v>22</v>
      </c>
      <c r="J842">
        <v>1276318800</v>
      </c>
      <c r="K842">
        <v>1277096400</v>
      </c>
      <c r="L842" t="b">
        <v>0</v>
      </c>
      <c r="M842" t="b">
        <v>0</v>
      </c>
      <c r="N842" t="s">
        <v>53</v>
      </c>
      <c r="O842" s="4">
        <f>E842/D842</f>
        <v>3.3846875000000001</v>
      </c>
      <c r="P842" s="5">
        <f>IFERROR(E842/G842,"No Backers")</f>
        <v>62.970930232558139</v>
      </c>
      <c r="Q842" s="7" t="str">
        <f>LEFT(N842,FIND("/",N842)-1)</f>
        <v>film &amp; video</v>
      </c>
      <c r="R842" s="7" t="str">
        <f>RIGHT(N842,LEN(N842)-FIND("/",N842))</f>
        <v>drama</v>
      </c>
      <c r="S842" s="11">
        <f t="shared" si="26"/>
        <v>40341.208333333336</v>
      </c>
      <c r="T842" s="11">
        <f t="shared" si="27"/>
        <v>40350.208333333336</v>
      </c>
    </row>
    <row r="843" spans="1:20" x14ac:dyDescent="0.3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3116</v>
      </c>
      <c r="H843" t="s">
        <v>21</v>
      </c>
      <c r="I843" t="s">
        <v>22</v>
      </c>
      <c r="J843">
        <v>1393394400</v>
      </c>
      <c r="K843">
        <v>1394085600</v>
      </c>
      <c r="L843" t="b">
        <v>0</v>
      </c>
      <c r="M843" t="b">
        <v>0</v>
      </c>
      <c r="N843" t="s">
        <v>33</v>
      </c>
      <c r="O843" s="4">
        <f>E843/D843</f>
        <v>3.4150228310502282</v>
      </c>
      <c r="P843" s="5">
        <f>IFERROR(E843/G843,"No Backers")</f>
        <v>48.003209242618745</v>
      </c>
      <c r="Q843" s="7" t="str">
        <f>LEFT(N843,FIND("/",N843)-1)</f>
        <v>theater</v>
      </c>
      <c r="R843" s="7" t="str">
        <f>RIGHT(N843,LEN(N843)-FIND("/",N843))</f>
        <v>plays</v>
      </c>
      <c r="S843" s="11">
        <f t="shared" si="26"/>
        <v>41696.25</v>
      </c>
      <c r="T843" s="11">
        <f t="shared" si="27"/>
        <v>41704.25</v>
      </c>
    </row>
    <row r="844" spans="1:20" x14ac:dyDescent="0.3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4358</v>
      </c>
      <c r="H844" t="s">
        <v>21</v>
      </c>
      <c r="I844" t="s">
        <v>22</v>
      </c>
      <c r="J844">
        <v>1271998800</v>
      </c>
      <c r="K844">
        <v>1275282000</v>
      </c>
      <c r="L844" t="b">
        <v>0</v>
      </c>
      <c r="M844" t="b">
        <v>1</v>
      </c>
      <c r="N844" t="s">
        <v>122</v>
      </c>
      <c r="O844" s="4">
        <f>E844/D844</f>
        <v>3.4693532338308457</v>
      </c>
      <c r="P844" s="5">
        <f>IFERROR(E844/G844,"No Backers")</f>
        <v>32.002753556677376</v>
      </c>
      <c r="Q844" s="7" t="str">
        <f>LEFT(N844,FIND("/",N844)-1)</f>
        <v>photography</v>
      </c>
      <c r="R844" s="7" t="str">
        <f>RIGHT(N844,LEN(N844)-FIND("/",N844))</f>
        <v>photography books</v>
      </c>
      <c r="S844" s="11">
        <f t="shared" si="26"/>
        <v>40291.208333333336</v>
      </c>
      <c r="T844" s="11">
        <f t="shared" si="27"/>
        <v>40329.208333333336</v>
      </c>
    </row>
    <row r="845" spans="1:20" x14ac:dyDescent="0.3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150</v>
      </c>
      <c r="H845" t="s">
        <v>21</v>
      </c>
      <c r="I845" t="s">
        <v>22</v>
      </c>
      <c r="J845">
        <v>1471582800</v>
      </c>
      <c r="K845">
        <v>1472014800</v>
      </c>
      <c r="L845" t="b">
        <v>0</v>
      </c>
      <c r="M845" t="b">
        <v>0</v>
      </c>
      <c r="N845" t="s">
        <v>100</v>
      </c>
      <c r="O845" s="4">
        <f>E845/D845</f>
        <v>3.4707142857142856</v>
      </c>
      <c r="P845" s="5">
        <f>IFERROR(E845/G845,"No Backers")</f>
        <v>97.18</v>
      </c>
      <c r="Q845" s="7" t="str">
        <f>LEFT(N845,FIND("/",N845)-1)</f>
        <v>film &amp; video</v>
      </c>
      <c r="R845" s="7" t="str">
        <f>RIGHT(N845,LEN(N845)-FIND("/",N845))</f>
        <v>shorts</v>
      </c>
      <c r="S845" s="11">
        <f t="shared" si="26"/>
        <v>42601.208333333328</v>
      </c>
      <c r="T845" s="11">
        <f t="shared" si="27"/>
        <v>42606.208333333328</v>
      </c>
    </row>
    <row r="846" spans="1:20" x14ac:dyDescent="0.3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2100</v>
      </c>
      <c r="H846" t="s">
        <v>21</v>
      </c>
      <c r="I846" t="s">
        <v>22</v>
      </c>
      <c r="J846">
        <v>1393567200</v>
      </c>
      <c r="K846">
        <v>1395032400</v>
      </c>
      <c r="L846" t="b">
        <v>0</v>
      </c>
      <c r="M846" t="b">
        <v>0</v>
      </c>
      <c r="N846" t="s">
        <v>23</v>
      </c>
      <c r="O846" s="4">
        <f>E846/D846</f>
        <v>3.4996666666666667</v>
      </c>
      <c r="P846" s="5">
        <f>IFERROR(E846/G846,"No Backers")</f>
        <v>89.991428571428571</v>
      </c>
      <c r="Q846" s="7" t="str">
        <f>LEFT(N846,FIND("/",N846)-1)</f>
        <v>music</v>
      </c>
      <c r="R846" s="7" t="str">
        <f>RIGHT(N846,LEN(N846)-FIND("/",N846))</f>
        <v>rock</v>
      </c>
      <c r="S846" s="11">
        <f t="shared" si="26"/>
        <v>41698.25</v>
      </c>
      <c r="T846" s="11">
        <f t="shared" si="27"/>
        <v>41715.208333333336</v>
      </c>
    </row>
    <row r="847" spans="1:20" x14ac:dyDescent="0.3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2120</v>
      </c>
      <c r="H847" t="s">
        <v>21</v>
      </c>
      <c r="I847" t="s">
        <v>22</v>
      </c>
      <c r="J847">
        <v>1269752400</v>
      </c>
      <c r="K847">
        <v>1273554000</v>
      </c>
      <c r="L847" t="b">
        <v>0</v>
      </c>
      <c r="M847" t="b">
        <v>0</v>
      </c>
      <c r="N847" t="s">
        <v>33</v>
      </c>
      <c r="O847" s="4">
        <f>E847/D847</f>
        <v>3.5120118343195266</v>
      </c>
      <c r="P847" s="5">
        <f>IFERROR(E847/G847,"No Backers")</f>
        <v>55.993396226415094</v>
      </c>
      <c r="Q847" s="7" t="str">
        <f>LEFT(N847,FIND("/",N847)-1)</f>
        <v>theater</v>
      </c>
      <c r="R847" s="7" t="str">
        <f>RIGHT(N847,LEN(N847)-FIND("/",N847))</f>
        <v>plays</v>
      </c>
      <c r="S847" s="11">
        <f t="shared" si="26"/>
        <v>40265.208333333336</v>
      </c>
      <c r="T847" s="11">
        <f t="shared" si="27"/>
        <v>40309.208333333336</v>
      </c>
    </row>
    <row r="848" spans="1:20" ht="31.2" x14ac:dyDescent="0.3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1991</v>
      </c>
      <c r="H848" t="s">
        <v>21</v>
      </c>
      <c r="I848" t="s">
        <v>22</v>
      </c>
      <c r="J848">
        <v>1459314000</v>
      </c>
      <c r="K848">
        <v>1459918800</v>
      </c>
      <c r="L848" t="b">
        <v>0</v>
      </c>
      <c r="M848" t="b">
        <v>0</v>
      </c>
      <c r="N848" t="s">
        <v>122</v>
      </c>
      <c r="O848" s="4">
        <f>E848/D848</f>
        <v>3.5418867924528303</v>
      </c>
      <c r="P848" s="5">
        <f>IFERROR(E848/G848,"No Backers")</f>
        <v>65.998995479658461</v>
      </c>
      <c r="Q848" s="7" t="str">
        <f>LEFT(N848,FIND("/",N848)-1)</f>
        <v>photography</v>
      </c>
      <c r="R848" s="7" t="str">
        <f>RIGHT(N848,LEN(N848)-FIND("/",N848))</f>
        <v>photography books</v>
      </c>
      <c r="S848" s="11">
        <f t="shared" si="26"/>
        <v>42459.208333333328</v>
      </c>
      <c r="T848" s="11">
        <f t="shared" si="27"/>
        <v>42466.208333333328</v>
      </c>
    </row>
    <row r="849" spans="1:20" x14ac:dyDescent="0.3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2293</v>
      </c>
      <c r="H849" t="s">
        <v>21</v>
      </c>
      <c r="I849" t="s">
        <v>22</v>
      </c>
      <c r="J849">
        <v>1478408400</v>
      </c>
      <c r="K849">
        <v>1479016800</v>
      </c>
      <c r="L849" t="b">
        <v>0</v>
      </c>
      <c r="M849" t="b">
        <v>0</v>
      </c>
      <c r="N849" t="s">
        <v>474</v>
      </c>
      <c r="O849" s="4">
        <f>E849/D849</f>
        <v>3.5528169014084505</v>
      </c>
      <c r="P849" s="5">
        <f>IFERROR(E849/G849,"No Backers")</f>
        <v>44.003488879197555</v>
      </c>
      <c r="Q849" s="7" t="str">
        <f>LEFT(N849,FIND("/",N849)-1)</f>
        <v>film &amp; video</v>
      </c>
      <c r="R849" s="7" t="str">
        <f>RIGHT(N849,LEN(N849)-FIND("/",N849))</f>
        <v>science fiction</v>
      </c>
      <c r="S849" s="11">
        <f t="shared" si="26"/>
        <v>42680.208333333328</v>
      </c>
      <c r="T849" s="11">
        <f t="shared" si="27"/>
        <v>42687.25</v>
      </c>
    </row>
    <row r="850" spans="1:20" x14ac:dyDescent="0.3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155</v>
      </c>
      <c r="H850" t="s">
        <v>21</v>
      </c>
      <c r="I850" t="s">
        <v>22</v>
      </c>
      <c r="J850">
        <v>1431320400</v>
      </c>
      <c r="K850">
        <v>1431752400</v>
      </c>
      <c r="L850" t="b">
        <v>0</v>
      </c>
      <c r="M850" t="b">
        <v>0</v>
      </c>
      <c r="N850" t="s">
        <v>33</v>
      </c>
      <c r="O850" s="4">
        <f>E850/D850</f>
        <v>3.5578378378378379</v>
      </c>
      <c r="P850" s="5">
        <f>IFERROR(E850/G850,"No Backers")</f>
        <v>84.92903225806451</v>
      </c>
      <c r="Q850" s="7" t="str">
        <f>LEFT(N850,FIND("/",N850)-1)</f>
        <v>theater</v>
      </c>
      <c r="R850" s="7" t="str">
        <f>RIGHT(N850,LEN(N850)-FIND("/",N850))</f>
        <v>plays</v>
      </c>
      <c r="S850" s="11">
        <f t="shared" si="26"/>
        <v>42135.208333333328</v>
      </c>
      <c r="T850" s="11">
        <f t="shared" si="27"/>
        <v>42140.208333333328</v>
      </c>
    </row>
    <row r="851" spans="1:20" x14ac:dyDescent="0.3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484</v>
      </c>
      <c r="H851" t="s">
        <v>36</v>
      </c>
      <c r="I851" t="s">
        <v>37</v>
      </c>
      <c r="J851">
        <v>1570942800</v>
      </c>
      <c r="K851">
        <v>1571547600</v>
      </c>
      <c r="L851" t="b">
        <v>0</v>
      </c>
      <c r="M851" t="b">
        <v>0</v>
      </c>
      <c r="N851" t="s">
        <v>33</v>
      </c>
      <c r="O851" s="4">
        <f>E851/D851</f>
        <v>3.5588235294117645</v>
      </c>
      <c r="P851" s="5">
        <f>IFERROR(E851/G851,"No Backers")</f>
        <v>25</v>
      </c>
      <c r="Q851" s="7" t="str">
        <f>LEFT(N851,FIND("/",N851)-1)</f>
        <v>theater</v>
      </c>
      <c r="R851" s="7" t="str">
        <f>RIGHT(N851,LEN(N851)-FIND("/",N851))</f>
        <v>plays</v>
      </c>
      <c r="S851" s="11">
        <f t="shared" si="26"/>
        <v>43751.208333333328</v>
      </c>
      <c r="T851" s="11">
        <f t="shared" si="27"/>
        <v>43758.208333333328</v>
      </c>
    </row>
    <row r="852" spans="1:20" x14ac:dyDescent="0.3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158</v>
      </c>
      <c r="H852" t="s">
        <v>21</v>
      </c>
      <c r="I852" t="s">
        <v>22</v>
      </c>
      <c r="J852">
        <v>1335243600</v>
      </c>
      <c r="K852">
        <v>1336712400</v>
      </c>
      <c r="L852" t="b">
        <v>0</v>
      </c>
      <c r="M852" t="b">
        <v>0</v>
      </c>
      <c r="N852" t="s">
        <v>17</v>
      </c>
      <c r="O852" s="4">
        <f>E852/D852</f>
        <v>3.5658333333333334</v>
      </c>
      <c r="P852" s="5">
        <f>IFERROR(E852/G852,"No Backers")</f>
        <v>54.164556962025316</v>
      </c>
      <c r="Q852" s="7" t="str">
        <f>LEFT(N852,FIND("/",N852)-1)</f>
        <v>food</v>
      </c>
      <c r="R852" s="7" t="str">
        <f>RIGHT(N852,LEN(N852)-FIND("/",N852))</f>
        <v>food trucks</v>
      </c>
      <c r="S852" s="11">
        <f t="shared" si="26"/>
        <v>41023.208333333336</v>
      </c>
      <c r="T852" s="11">
        <f t="shared" si="27"/>
        <v>41040.208333333336</v>
      </c>
    </row>
    <row r="853" spans="1:20" ht="31.2" x14ac:dyDescent="0.3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252</v>
      </c>
      <c r="H853" t="s">
        <v>21</v>
      </c>
      <c r="I853" t="s">
        <v>22</v>
      </c>
      <c r="J853">
        <v>1410325200</v>
      </c>
      <c r="K853">
        <v>1412485200</v>
      </c>
      <c r="L853" t="b">
        <v>1</v>
      </c>
      <c r="M853" t="b">
        <v>1</v>
      </c>
      <c r="N853" t="s">
        <v>23</v>
      </c>
      <c r="O853" s="4">
        <f>E853/D853</f>
        <v>3.5707317073170732</v>
      </c>
      <c r="P853" s="5">
        <f>IFERROR(E853/G853,"No Backers")</f>
        <v>58.095238095238095</v>
      </c>
      <c r="Q853" s="7" t="str">
        <f>LEFT(N853,FIND("/",N853)-1)</f>
        <v>music</v>
      </c>
      <c r="R853" s="7" t="str">
        <f>RIGHT(N853,LEN(N853)-FIND("/",N853))</f>
        <v>rock</v>
      </c>
      <c r="S853" s="11">
        <f t="shared" si="26"/>
        <v>41892.208333333336</v>
      </c>
      <c r="T853" s="11">
        <f t="shared" si="27"/>
        <v>41917.208333333336</v>
      </c>
    </row>
    <row r="854" spans="1:20" ht="31.2" x14ac:dyDescent="0.3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3537</v>
      </c>
      <c r="H854" t="s">
        <v>15</v>
      </c>
      <c r="I854" t="s">
        <v>16</v>
      </c>
      <c r="J854">
        <v>1363496400</v>
      </c>
      <c r="K854">
        <v>1363582800</v>
      </c>
      <c r="L854" t="b">
        <v>0</v>
      </c>
      <c r="M854" t="b">
        <v>1</v>
      </c>
      <c r="N854" t="s">
        <v>33</v>
      </c>
      <c r="O854" s="4">
        <f>E854/D854</f>
        <v>3.5771910112359548</v>
      </c>
      <c r="P854" s="5">
        <f>IFERROR(E854/G854,"No Backers")</f>
        <v>45.005654509471306</v>
      </c>
      <c r="Q854" s="7" t="str">
        <f>LEFT(N854,FIND("/",N854)-1)</f>
        <v>theater</v>
      </c>
      <c r="R854" s="7" t="str">
        <f>RIGHT(N854,LEN(N854)-FIND("/",N854))</f>
        <v>plays</v>
      </c>
      <c r="S854" s="11">
        <f t="shared" si="26"/>
        <v>41350.208333333336</v>
      </c>
      <c r="T854" s="11">
        <f t="shared" si="27"/>
        <v>41351.208333333336</v>
      </c>
    </row>
    <row r="855" spans="1:20" x14ac:dyDescent="0.3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147</v>
      </c>
      <c r="H855" t="s">
        <v>21</v>
      </c>
      <c r="I855" t="s">
        <v>22</v>
      </c>
      <c r="J855">
        <v>1537074000</v>
      </c>
      <c r="K855">
        <v>1537246800</v>
      </c>
      <c r="L855" t="b">
        <v>0</v>
      </c>
      <c r="M855" t="b">
        <v>0</v>
      </c>
      <c r="N855" t="s">
        <v>33</v>
      </c>
      <c r="O855" s="4">
        <f>E855/D855</f>
        <v>3.5843478260869563</v>
      </c>
      <c r="P855" s="5">
        <f>IFERROR(E855/G855,"No Backers")</f>
        <v>56.081632653061227</v>
      </c>
      <c r="Q855" s="7" t="str">
        <f>LEFT(N855,FIND("/",N855)-1)</f>
        <v>theater</v>
      </c>
      <c r="R855" s="7" t="str">
        <f>RIGHT(N855,LEN(N855)-FIND("/",N855))</f>
        <v>plays</v>
      </c>
      <c r="S855" s="11">
        <f t="shared" si="26"/>
        <v>43359.208333333328</v>
      </c>
      <c r="T855" s="11">
        <f t="shared" si="27"/>
        <v>43361.208333333328</v>
      </c>
    </row>
    <row r="856" spans="1:20" x14ac:dyDescent="0.3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1621</v>
      </c>
      <c r="H856" t="s">
        <v>107</v>
      </c>
      <c r="I856" t="s">
        <v>108</v>
      </c>
      <c r="J856">
        <v>1498453200</v>
      </c>
      <c r="K856">
        <v>1499230800</v>
      </c>
      <c r="L856" t="b">
        <v>0</v>
      </c>
      <c r="M856" t="b">
        <v>0</v>
      </c>
      <c r="N856" t="s">
        <v>33</v>
      </c>
      <c r="O856" s="4">
        <f>E856/D856</f>
        <v>3.5864754098360656</v>
      </c>
      <c r="P856" s="5">
        <f>IFERROR(E856/G856,"No Backers")</f>
        <v>107.97038864898211</v>
      </c>
      <c r="Q856" s="7" t="str">
        <f>LEFT(N856,FIND("/",N856)-1)</f>
        <v>theater</v>
      </c>
      <c r="R856" s="7" t="str">
        <f>RIGHT(N856,LEN(N856)-FIND("/",N856))</f>
        <v>plays</v>
      </c>
      <c r="S856" s="11">
        <f t="shared" si="26"/>
        <v>42912.208333333328</v>
      </c>
      <c r="T856" s="11">
        <f t="shared" si="27"/>
        <v>42921.208333333328</v>
      </c>
    </row>
    <row r="857" spans="1:20" x14ac:dyDescent="0.3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147</v>
      </c>
      <c r="H857" t="s">
        <v>21</v>
      </c>
      <c r="I857" t="s">
        <v>22</v>
      </c>
      <c r="J857">
        <v>1567918800</v>
      </c>
      <c r="K857">
        <v>1568350800</v>
      </c>
      <c r="L857" t="b">
        <v>0</v>
      </c>
      <c r="M857" t="b">
        <v>0</v>
      </c>
      <c r="N857" t="s">
        <v>33</v>
      </c>
      <c r="O857" s="4">
        <f>E857/D857</f>
        <v>3.5912820512820511</v>
      </c>
      <c r="P857" s="5">
        <f>IFERROR(E857/G857,"No Backers")</f>
        <v>95.278911564625844</v>
      </c>
      <c r="Q857" s="7" t="str">
        <f>LEFT(N857,FIND("/",N857)-1)</f>
        <v>theater</v>
      </c>
      <c r="R857" s="7" t="str">
        <f>RIGHT(N857,LEN(N857)-FIND("/",N857))</f>
        <v>plays</v>
      </c>
      <c r="S857" s="11">
        <f t="shared" si="26"/>
        <v>43716.208333333328</v>
      </c>
      <c r="T857" s="11">
        <f t="shared" si="27"/>
        <v>43721.208333333328</v>
      </c>
    </row>
    <row r="858" spans="1:20" x14ac:dyDescent="0.3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131</v>
      </c>
      <c r="H858" t="s">
        <v>21</v>
      </c>
      <c r="I858" t="s">
        <v>22</v>
      </c>
      <c r="J858">
        <v>1404622800</v>
      </c>
      <c r="K858">
        <v>1405141200</v>
      </c>
      <c r="L858" t="b">
        <v>0</v>
      </c>
      <c r="M858" t="b">
        <v>0</v>
      </c>
      <c r="N858" t="s">
        <v>23</v>
      </c>
      <c r="O858" s="4">
        <f>E858/D858</f>
        <v>3.6102941176470589</v>
      </c>
      <c r="P858" s="5">
        <f>IFERROR(E858/G858,"No Backers")</f>
        <v>93.702290076335885</v>
      </c>
      <c r="Q858" s="7" t="str">
        <f>LEFT(N858,FIND("/",N858)-1)</f>
        <v>music</v>
      </c>
      <c r="R858" s="7" t="str">
        <f>RIGHT(N858,LEN(N858)-FIND("/",N858))</f>
        <v>rock</v>
      </c>
      <c r="S858" s="11">
        <f t="shared" si="26"/>
        <v>41826.208333333336</v>
      </c>
      <c r="T858" s="11">
        <f t="shared" si="27"/>
        <v>41832.208333333336</v>
      </c>
    </row>
    <row r="859" spans="1:20" x14ac:dyDescent="0.3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524</v>
      </c>
      <c r="H859" t="s">
        <v>21</v>
      </c>
      <c r="I859" t="s">
        <v>22</v>
      </c>
      <c r="J859">
        <v>1532840400</v>
      </c>
      <c r="K859">
        <v>1533445200</v>
      </c>
      <c r="L859" t="b">
        <v>0</v>
      </c>
      <c r="M859" t="b">
        <v>0</v>
      </c>
      <c r="N859" t="s">
        <v>50</v>
      </c>
      <c r="O859" s="4">
        <f>E859/D859</f>
        <v>3.61753164556962</v>
      </c>
      <c r="P859" s="5">
        <f>IFERROR(E859/G859,"No Backers")</f>
        <v>109.07824427480917</v>
      </c>
      <c r="Q859" s="7" t="str">
        <f>LEFT(N859,FIND("/",N859)-1)</f>
        <v>music</v>
      </c>
      <c r="R859" s="7" t="str">
        <f>RIGHT(N859,LEN(N859)-FIND("/",N859))</f>
        <v>electric music</v>
      </c>
      <c r="S859" s="11">
        <f t="shared" si="26"/>
        <v>43310.208333333328</v>
      </c>
      <c r="T859" s="11">
        <f t="shared" si="27"/>
        <v>43317.208333333328</v>
      </c>
    </row>
    <row r="860" spans="1:20" x14ac:dyDescent="0.3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5512</v>
      </c>
      <c r="H860" t="s">
        <v>21</v>
      </c>
      <c r="I860" t="s">
        <v>22</v>
      </c>
      <c r="J860">
        <v>1360648800</v>
      </c>
      <c r="K860">
        <v>1362031200</v>
      </c>
      <c r="L860" t="b">
        <v>0</v>
      </c>
      <c r="M860" t="b">
        <v>0</v>
      </c>
      <c r="N860" t="s">
        <v>33</v>
      </c>
      <c r="O860" s="4">
        <f>E860/D860</f>
        <v>3.6266447368421053</v>
      </c>
      <c r="P860" s="5">
        <f>IFERROR(E860/G860,"No Backers")</f>
        <v>30.002721335268504</v>
      </c>
      <c r="Q860" s="7" t="str">
        <f>LEFT(N860,FIND("/",N860)-1)</f>
        <v>theater</v>
      </c>
      <c r="R860" s="7" t="str">
        <f>RIGHT(N860,LEN(N860)-FIND("/",N860))</f>
        <v>plays</v>
      </c>
      <c r="S860" s="11">
        <f t="shared" si="26"/>
        <v>41317.25</v>
      </c>
      <c r="T860" s="11">
        <f t="shared" si="27"/>
        <v>41333.25</v>
      </c>
    </row>
    <row r="861" spans="1:20" x14ac:dyDescent="0.3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142</v>
      </c>
      <c r="H861" t="s">
        <v>21</v>
      </c>
      <c r="I861" t="s">
        <v>22</v>
      </c>
      <c r="J861">
        <v>1418709600</v>
      </c>
      <c r="K861">
        <v>1418796000</v>
      </c>
      <c r="L861" t="b">
        <v>0</v>
      </c>
      <c r="M861" t="b">
        <v>0</v>
      </c>
      <c r="N861" t="s">
        <v>269</v>
      </c>
      <c r="O861" s="4">
        <f>E861/D861</f>
        <v>3.6515</v>
      </c>
      <c r="P861" s="5">
        <f>IFERROR(E861/G861,"No Backers")</f>
        <v>102.85915492957747</v>
      </c>
      <c r="Q861" s="7" t="str">
        <f>LEFT(N861,FIND("/",N861)-1)</f>
        <v>film &amp; video</v>
      </c>
      <c r="R861" s="7" t="str">
        <f>RIGHT(N861,LEN(N861)-FIND("/",N861))</f>
        <v>television</v>
      </c>
      <c r="S861" s="11">
        <f t="shared" si="26"/>
        <v>41989.25</v>
      </c>
      <c r="T861" s="11">
        <f t="shared" si="27"/>
        <v>41990.25</v>
      </c>
    </row>
    <row r="862" spans="1:20" x14ac:dyDescent="0.3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112</v>
      </c>
      <c r="H862" t="s">
        <v>21</v>
      </c>
      <c r="I862" t="s">
        <v>22</v>
      </c>
      <c r="J862">
        <v>1270702800</v>
      </c>
      <c r="K862">
        <v>1273899600</v>
      </c>
      <c r="L862" t="b">
        <v>0</v>
      </c>
      <c r="M862" t="b">
        <v>0</v>
      </c>
      <c r="N862" t="s">
        <v>122</v>
      </c>
      <c r="O862" s="4">
        <f>E862/D862</f>
        <v>3.6663333333333332</v>
      </c>
      <c r="P862" s="5">
        <f>IFERROR(E862/G862,"No Backers")</f>
        <v>98.205357142857139</v>
      </c>
      <c r="Q862" s="7" t="str">
        <f>LEFT(N862,FIND("/",N862)-1)</f>
        <v>photography</v>
      </c>
      <c r="R862" s="7" t="str">
        <f>RIGHT(N862,LEN(N862)-FIND("/",N862))</f>
        <v>photography books</v>
      </c>
      <c r="S862" s="11">
        <f t="shared" si="26"/>
        <v>40276.208333333336</v>
      </c>
      <c r="T862" s="11">
        <f t="shared" si="27"/>
        <v>40313.208333333336</v>
      </c>
    </row>
    <row r="863" spans="1:20" x14ac:dyDescent="0.3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1548</v>
      </c>
      <c r="H863" t="s">
        <v>26</v>
      </c>
      <c r="I863" t="s">
        <v>27</v>
      </c>
      <c r="J863">
        <v>1348290000</v>
      </c>
      <c r="K863">
        <v>1350363600</v>
      </c>
      <c r="L863" t="b">
        <v>0</v>
      </c>
      <c r="M863" t="b">
        <v>0</v>
      </c>
      <c r="N863" t="s">
        <v>28</v>
      </c>
      <c r="O863" s="4">
        <f>E863/D863</f>
        <v>3.6709859154929578</v>
      </c>
      <c r="P863" s="5">
        <f>IFERROR(E863/G863,"No Backers")</f>
        <v>101.02325581395348</v>
      </c>
      <c r="Q863" s="7" t="str">
        <f>LEFT(N863,FIND("/",N863)-1)</f>
        <v>technology</v>
      </c>
      <c r="R863" s="7" t="str">
        <f>RIGHT(N863,LEN(N863)-FIND("/",N863))</f>
        <v>web</v>
      </c>
      <c r="S863" s="11">
        <f t="shared" si="26"/>
        <v>41174.208333333336</v>
      </c>
      <c r="T863" s="11">
        <f t="shared" si="27"/>
        <v>41198.208333333336</v>
      </c>
    </row>
    <row r="864" spans="1:20" x14ac:dyDescent="0.3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94</v>
      </c>
      <c r="H864" t="s">
        <v>107</v>
      </c>
      <c r="I864" t="s">
        <v>108</v>
      </c>
      <c r="J864">
        <v>1557723600</v>
      </c>
      <c r="K864">
        <v>1562302800</v>
      </c>
      <c r="L864" t="b">
        <v>0</v>
      </c>
      <c r="M864" t="b">
        <v>0</v>
      </c>
      <c r="N864" t="s">
        <v>122</v>
      </c>
      <c r="O864" s="4">
        <f>E864/D864</f>
        <v>3.6776923076923076</v>
      </c>
      <c r="P864" s="5">
        <f>IFERROR(E864/G864,"No Backers")</f>
        <v>101.72340425531915</v>
      </c>
      <c r="Q864" s="7" t="str">
        <f>LEFT(N864,FIND("/",N864)-1)</f>
        <v>photography</v>
      </c>
      <c r="R864" s="7" t="str">
        <f>RIGHT(N864,LEN(N864)-FIND("/",N864))</f>
        <v>photography books</v>
      </c>
      <c r="S864" s="11">
        <f t="shared" si="26"/>
        <v>43598.208333333328</v>
      </c>
      <c r="T864" s="11">
        <f t="shared" si="27"/>
        <v>43651.208333333328</v>
      </c>
    </row>
    <row r="865" spans="1:20" x14ac:dyDescent="0.3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2489</v>
      </c>
      <c r="H865" t="s">
        <v>107</v>
      </c>
      <c r="I865" t="s">
        <v>108</v>
      </c>
      <c r="J865">
        <v>1556946000</v>
      </c>
      <c r="K865">
        <v>1559365200</v>
      </c>
      <c r="L865" t="b">
        <v>0</v>
      </c>
      <c r="M865" t="b">
        <v>1</v>
      </c>
      <c r="N865" t="s">
        <v>68</v>
      </c>
      <c r="O865" s="4">
        <f>E865/D865</f>
        <v>3.687953216374269</v>
      </c>
      <c r="P865" s="5">
        <f>IFERROR(E865/G865,"No Backers")</f>
        <v>76.011249497790274</v>
      </c>
      <c r="Q865" s="7" t="str">
        <f>LEFT(N865,FIND("/",N865)-1)</f>
        <v>publishing</v>
      </c>
      <c r="R865" s="7" t="str">
        <f>RIGHT(N865,LEN(N865)-FIND("/",N865))</f>
        <v>nonfiction</v>
      </c>
      <c r="S865" s="11">
        <f t="shared" si="26"/>
        <v>43589.208333333328</v>
      </c>
      <c r="T865" s="11">
        <f t="shared" si="27"/>
        <v>43617.208333333328</v>
      </c>
    </row>
    <row r="866" spans="1:20" x14ac:dyDescent="0.3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144</v>
      </c>
      <c r="H866" t="s">
        <v>21</v>
      </c>
      <c r="I866" t="s">
        <v>22</v>
      </c>
      <c r="J866">
        <v>1575698400</v>
      </c>
      <c r="K866">
        <v>1576562400</v>
      </c>
      <c r="L866" t="b">
        <v>0</v>
      </c>
      <c r="M866" t="b">
        <v>1</v>
      </c>
      <c r="N866" t="s">
        <v>17</v>
      </c>
      <c r="O866" s="4">
        <f>E866/D866</f>
        <v>3.6914814814814814</v>
      </c>
      <c r="P866" s="5">
        <f>IFERROR(E866/G866,"No Backers")</f>
        <v>69.215277777777771</v>
      </c>
      <c r="Q866" s="7" t="str">
        <f>LEFT(N866,FIND("/",N866)-1)</f>
        <v>food</v>
      </c>
      <c r="R866" s="7" t="str">
        <f>RIGHT(N866,LEN(N866)-FIND("/",N866))</f>
        <v>food trucks</v>
      </c>
      <c r="S866" s="11">
        <f t="shared" si="26"/>
        <v>43806.25</v>
      </c>
      <c r="T866" s="11">
        <f t="shared" si="27"/>
        <v>43816.25</v>
      </c>
    </row>
    <row r="867" spans="1:20" x14ac:dyDescent="0.3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198</v>
      </c>
      <c r="H867" t="s">
        <v>98</v>
      </c>
      <c r="I867" t="s">
        <v>99</v>
      </c>
      <c r="J867">
        <v>1318827600</v>
      </c>
      <c r="K867">
        <v>1319000400</v>
      </c>
      <c r="L867" t="b">
        <v>0</v>
      </c>
      <c r="M867" t="b">
        <v>0</v>
      </c>
      <c r="N867" t="s">
        <v>33</v>
      </c>
      <c r="O867" s="4">
        <f>E867/D867</f>
        <v>3.6970000000000001</v>
      </c>
      <c r="P867" s="5">
        <f>IFERROR(E867/G867,"No Backers")</f>
        <v>56.015151515151516</v>
      </c>
      <c r="Q867" s="7" t="str">
        <f>LEFT(N867,FIND("/",N867)-1)</f>
        <v>theater</v>
      </c>
      <c r="R867" s="7" t="str">
        <f>RIGHT(N867,LEN(N867)-FIND("/",N867))</f>
        <v>plays</v>
      </c>
      <c r="S867" s="11">
        <f t="shared" si="26"/>
        <v>40833.208333333336</v>
      </c>
      <c r="T867" s="11">
        <f t="shared" si="27"/>
        <v>40835.208333333336</v>
      </c>
    </row>
    <row r="868" spans="1:20" x14ac:dyDescent="0.3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80</v>
      </c>
      <c r="H868" t="s">
        <v>21</v>
      </c>
      <c r="I868" t="s">
        <v>22</v>
      </c>
      <c r="J868">
        <v>1421820000</v>
      </c>
      <c r="K868">
        <v>1422165600</v>
      </c>
      <c r="L868" t="b">
        <v>0</v>
      </c>
      <c r="M868" t="b">
        <v>0</v>
      </c>
      <c r="N868" t="s">
        <v>33</v>
      </c>
      <c r="O868" s="4">
        <f>E868/D868</f>
        <v>3.7</v>
      </c>
      <c r="P868" s="5">
        <f>IFERROR(E868/G868,"No Backers")</f>
        <v>37</v>
      </c>
      <c r="Q868" s="7" t="str">
        <f>LEFT(N868,FIND("/",N868)-1)</f>
        <v>theater</v>
      </c>
      <c r="R868" s="7" t="str">
        <f>RIGHT(N868,LEN(N868)-FIND("/",N868))</f>
        <v>plays</v>
      </c>
      <c r="S868" s="11">
        <f t="shared" si="26"/>
        <v>42025.25</v>
      </c>
      <c r="T868" s="11">
        <f t="shared" si="27"/>
        <v>42029.25</v>
      </c>
    </row>
    <row r="869" spans="1:20" x14ac:dyDescent="0.3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199</v>
      </c>
      <c r="H869" t="s">
        <v>21</v>
      </c>
      <c r="I869" t="s">
        <v>22</v>
      </c>
      <c r="J869">
        <v>1263016800</v>
      </c>
      <c r="K869">
        <v>1263016800</v>
      </c>
      <c r="L869" t="b">
        <v>0</v>
      </c>
      <c r="M869" t="b">
        <v>0</v>
      </c>
      <c r="N869" t="s">
        <v>122</v>
      </c>
      <c r="O869" s="4">
        <f>E869/D869</f>
        <v>3.7089655172413791</v>
      </c>
      <c r="P869" s="5">
        <f>IFERROR(E869/G869,"No Backers")</f>
        <v>54.050251256281406</v>
      </c>
      <c r="Q869" s="7" t="str">
        <f>LEFT(N869,FIND("/",N869)-1)</f>
        <v>photography</v>
      </c>
      <c r="R869" s="7" t="str">
        <f>RIGHT(N869,LEN(N869)-FIND("/",N869))</f>
        <v>photography books</v>
      </c>
      <c r="S869" s="11">
        <f t="shared" si="26"/>
        <v>40187.25</v>
      </c>
      <c r="T869" s="11">
        <f t="shared" si="27"/>
        <v>40187.25</v>
      </c>
    </row>
    <row r="870" spans="1:20" x14ac:dyDescent="0.3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191</v>
      </c>
      <c r="H870" t="s">
        <v>21</v>
      </c>
      <c r="I870" t="s">
        <v>22</v>
      </c>
      <c r="J870">
        <v>1296108000</v>
      </c>
      <c r="K870">
        <v>1299391200</v>
      </c>
      <c r="L870" t="b">
        <v>0</v>
      </c>
      <c r="M870" t="b">
        <v>0</v>
      </c>
      <c r="N870" t="s">
        <v>23</v>
      </c>
      <c r="O870" s="4">
        <f>E870/D870</f>
        <v>3.7175675675675675</v>
      </c>
      <c r="P870" s="5">
        <f>IFERROR(E870/G870,"No Backers")</f>
        <v>72.015706806282722</v>
      </c>
      <c r="Q870" s="7" t="str">
        <f>LEFT(N870,FIND("/",N870)-1)</f>
        <v>music</v>
      </c>
      <c r="R870" s="7" t="str">
        <f>RIGHT(N870,LEN(N870)-FIND("/",N870))</f>
        <v>rock</v>
      </c>
      <c r="S870" s="11">
        <f t="shared" si="26"/>
        <v>40570.25</v>
      </c>
      <c r="T870" s="11">
        <f t="shared" si="27"/>
        <v>40608.25</v>
      </c>
    </row>
    <row r="871" spans="1:20" x14ac:dyDescent="0.3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32</v>
      </c>
      <c r="H871" t="s">
        <v>21</v>
      </c>
      <c r="I871" t="s">
        <v>22</v>
      </c>
      <c r="J871">
        <v>1368853200</v>
      </c>
      <c r="K871">
        <v>1368939600</v>
      </c>
      <c r="L871" t="b">
        <v>0</v>
      </c>
      <c r="M871" t="b">
        <v>0</v>
      </c>
      <c r="N871" t="s">
        <v>60</v>
      </c>
      <c r="O871" s="4">
        <f>E871/D871</f>
        <v>3.73875</v>
      </c>
      <c r="P871" s="5">
        <f>IFERROR(E871/G871,"No Backers")</f>
        <v>93.46875</v>
      </c>
      <c r="Q871" s="7" t="str">
        <f>LEFT(N871,FIND("/",N871)-1)</f>
        <v>music</v>
      </c>
      <c r="R871" s="7" t="str">
        <f>RIGHT(N871,LEN(N871)-FIND("/",N871))</f>
        <v>indie rock</v>
      </c>
      <c r="S871" s="11">
        <f t="shared" si="26"/>
        <v>41412.208333333336</v>
      </c>
      <c r="T871" s="11">
        <f t="shared" si="27"/>
        <v>41413.208333333336</v>
      </c>
    </row>
    <row r="872" spans="1:20" x14ac:dyDescent="0.3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131</v>
      </c>
      <c r="H872" t="s">
        <v>21</v>
      </c>
      <c r="I872" t="s">
        <v>22</v>
      </c>
      <c r="J872">
        <v>1505192400</v>
      </c>
      <c r="K872">
        <v>1505797200</v>
      </c>
      <c r="L872" t="b">
        <v>0</v>
      </c>
      <c r="M872" t="b">
        <v>0</v>
      </c>
      <c r="N872" t="s">
        <v>17</v>
      </c>
      <c r="O872" s="4">
        <f>E872/D872</f>
        <v>3.7687878787878786</v>
      </c>
      <c r="P872" s="5">
        <f>IFERROR(E872/G872,"No Backers")</f>
        <v>94.938931297709928</v>
      </c>
      <c r="Q872" s="7" t="str">
        <f>LEFT(N872,FIND("/",N872)-1)</f>
        <v>food</v>
      </c>
      <c r="R872" s="7" t="str">
        <f>RIGHT(N872,LEN(N872)-FIND("/",N872))</f>
        <v>food trucks</v>
      </c>
      <c r="S872" s="11">
        <f t="shared" si="26"/>
        <v>42990.208333333328</v>
      </c>
      <c r="T872" s="11">
        <f t="shared" si="27"/>
        <v>42997.208333333328</v>
      </c>
    </row>
    <row r="873" spans="1:20" x14ac:dyDescent="0.3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5419</v>
      </c>
      <c r="H873" t="s">
        <v>21</v>
      </c>
      <c r="I873" t="s">
        <v>22</v>
      </c>
      <c r="J873">
        <v>1412485200</v>
      </c>
      <c r="K873">
        <v>1415685600</v>
      </c>
      <c r="L873" t="b">
        <v>0</v>
      </c>
      <c r="M873" t="b">
        <v>0</v>
      </c>
      <c r="N873" t="s">
        <v>33</v>
      </c>
      <c r="O873" s="4">
        <f>E873/D873</f>
        <v>3.7782071713147412</v>
      </c>
      <c r="P873" s="5">
        <f>IFERROR(E873/G873,"No Backers")</f>
        <v>35.000184535892231</v>
      </c>
      <c r="Q873" s="7" t="str">
        <f>LEFT(N873,FIND("/",N873)-1)</f>
        <v>theater</v>
      </c>
      <c r="R873" s="7" t="str">
        <f>RIGHT(N873,LEN(N873)-FIND("/",N873))</f>
        <v>plays</v>
      </c>
      <c r="S873" s="11">
        <f t="shared" si="26"/>
        <v>41917.208333333336</v>
      </c>
      <c r="T873" s="11">
        <f t="shared" si="27"/>
        <v>41954.25</v>
      </c>
    </row>
    <row r="874" spans="1:20" x14ac:dyDescent="0.3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207</v>
      </c>
      <c r="H874" t="s">
        <v>40</v>
      </c>
      <c r="I874" t="s">
        <v>41</v>
      </c>
      <c r="J874">
        <v>1264399200</v>
      </c>
      <c r="K874">
        <v>1267855200</v>
      </c>
      <c r="L874" t="b">
        <v>0</v>
      </c>
      <c r="M874" t="b">
        <v>0</v>
      </c>
      <c r="N874" t="s">
        <v>23</v>
      </c>
      <c r="O874" s="4">
        <f>E874/D874</f>
        <v>3.8640909090909092</v>
      </c>
      <c r="P874" s="5">
        <f>IFERROR(E874/G874,"No Backers")</f>
        <v>41.067632850241544</v>
      </c>
      <c r="Q874" s="7" t="str">
        <f>LEFT(N874,FIND("/",N874)-1)</f>
        <v>music</v>
      </c>
      <c r="R874" s="7" t="str">
        <f>RIGHT(N874,LEN(N874)-FIND("/",N874))</f>
        <v>rock</v>
      </c>
      <c r="S874" s="11">
        <f t="shared" si="26"/>
        <v>40203.25</v>
      </c>
      <c r="T874" s="11">
        <f t="shared" si="27"/>
        <v>40243.25</v>
      </c>
    </row>
    <row r="875" spans="1:20" x14ac:dyDescent="0.3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217</v>
      </c>
      <c r="H875" t="s">
        <v>21</v>
      </c>
      <c r="I875" t="s">
        <v>22</v>
      </c>
      <c r="J875">
        <v>1434517200</v>
      </c>
      <c r="K875">
        <v>1436504400</v>
      </c>
      <c r="L875" t="b">
        <v>0</v>
      </c>
      <c r="M875" t="b">
        <v>1</v>
      </c>
      <c r="N875" t="s">
        <v>269</v>
      </c>
      <c r="O875" s="4">
        <f>E875/D875</f>
        <v>3.8678571428571429</v>
      </c>
      <c r="P875" s="5">
        <f>IFERROR(E875/G875,"No Backers")</f>
        <v>24.953917050691246</v>
      </c>
      <c r="Q875" s="7" t="str">
        <f>LEFT(N875,FIND("/",N875)-1)</f>
        <v>film &amp; video</v>
      </c>
      <c r="R875" s="7" t="str">
        <f>RIGHT(N875,LEN(N875)-FIND("/",N875))</f>
        <v>television</v>
      </c>
      <c r="S875" s="11">
        <f t="shared" si="26"/>
        <v>42172.208333333328</v>
      </c>
      <c r="T875" s="11">
        <f t="shared" si="27"/>
        <v>42195.208333333328</v>
      </c>
    </row>
    <row r="876" spans="1:20" x14ac:dyDescent="0.3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2431</v>
      </c>
      <c r="H876" t="s">
        <v>21</v>
      </c>
      <c r="I876" t="s">
        <v>22</v>
      </c>
      <c r="J876">
        <v>1435208400</v>
      </c>
      <c r="K876">
        <v>1436245200</v>
      </c>
      <c r="L876" t="b">
        <v>0</v>
      </c>
      <c r="M876" t="b">
        <v>0</v>
      </c>
      <c r="N876" t="s">
        <v>33</v>
      </c>
      <c r="O876" s="4">
        <f>E876/D876</f>
        <v>3.86972972972973</v>
      </c>
      <c r="P876" s="5">
        <f>IFERROR(E876/G876,"No Backers")</f>
        <v>53.007815713698065</v>
      </c>
      <c r="Q876" s="7" t="str">
        <f>LEFT(N876,FIND("/",N876)-1)</f>
        <v>theater</v>
      </c>
      <c r="R876" s="7" t="str">
        <f>RIGHT(N876,LEN(N876)-FIND("/",N876))</f>
        <v>plays</v>
      </c>
      <c r="S876" s="11">
        <f t="shared" si="26"/>
        <v>42180.208333333328</v>
      </c>
      <c r="T876" s="11">
        <f t="shared" si="27"/>
        <v>42192.208333333328</v>
      </c>
    </row>
    <row r="877" spans="1:20" x14ac:dyDescent="0.3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157</v>
      </c>
      <c r="H877" t="s">
        <v>40</v>
      </c>
      <c r="I877" t="s">
        <v>41</v>
      </c>
      <c r="J877">
        <v>1500958800</v>
      </c>
      <c r="K877">
        <v>1501995600</v>
      </c>
      <c r="L877" t="b">
        <v>0</v>
      </c>
      <c r="M877" t="b">
        <v>0</v>
      </c>
      <c r="N877" t="s">
        <v>100</v>
      </c>
      <c r="O877" s="4">
        <f>E877/D877</f>
        <v>3.875</v>
      </c>
      <c r="P877" s="5">
        <f>IFERROR(E877/G877,"No Backers")</f>
        <v>88.853503184713375</v>
      </c>
      <c r="Q877" s="7" t="str">
        <f>LEFT(N877,FIND("/",N877)-1)</f>
        <v>film &amp; video</v>
      </c>
      <c r="R877" s="7" t="str">
        <f>RIGHT(N877,LEN(N877)-FIND("/",N877))</f>
        <v>shorts</v>
      </c>
      <c r="S877" s="11">
        <f t="shared" si="26"/>
        <v>42941.208333333328</v>
      </c>
      <c r="T877" s="11">
        <f t="shared" si="27"/>
        <v>42953.208333333328</v>
      </c>
    </row>
    <row r="878" spans="1:20" x14ac:dyDescent="0.3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223</v>
      </c>
      <c r="H878" t="s">
        <v>21</v>
      </c>
      <c r="I878" t="s">
        <v>22</v>
      </c>
      <c r="J878">
        <v>1330322400</v>
      </c>
      <c r="K878">
        <v>1330495200</v>
      </c>
      <c r="L878" t="b">
        <v>0</v>
      </c>
      <c r="M878" t="b">
        <v>0</v>
      </c>
      <c r="N878" t="s">
        <v>23</v>
      </c>
      <c r="O878" s="4">
        <f>E878/D878</f>
        <v>3.9531818181818181</v>
      </c>
      <c r="P878" s="5">
        <f>IFERROR(E878/G878,"No Backers")</f>
        <v>39</v>
      </c>
      <c r="Q878" s="7" t="str">
        <f>LEFT(N878,FIND("/",N878)-1)</f>
        <v>music</v>
      </c>
      <c r="R878" s="7" t="str">
        <f>RIGHT(N878,LEN(N878)-FIND("/",N878))</f>
        <v>rock</v>
      </c>
      <c r="S878" s="11">
        <f t="shared" si="26"/>
        <v>40966.25</v>
      </c>
      <c r="T878" s="11">
        <f t="shared" si="27"/>
        <v>40968.25</v>
      </c>
    </row>
    <row r="879" spans="1:20" x14ac:dyDescent="0.3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3594</v>
      </c>
      <c r="H879" t="s">
        <v>21</v>
      </c>
      <c r="I879" t="s">
        <v>22</v>
      </c>
      <c r="J879">
        <v>1411534800</v>
      </c>
      <c r="K879">
        <v>1415426400</v>
      </c>
      <c r="L879" t="b">
        <v>0</v>
      </c>
      <c r="M879" t="b">
        <v>0</v>
      </c>
      <c r="N879" t="s">
        <v>474</v>
      </c>
      <c r="O879" s="4">
        <f>E879/D879</f>
        <v>4.0363930885529156</v>
      </c>
      <c r="P879" s="5">
        <f>IFERROR(E879/G879,"No Backers")</f>
        <v>51.999165275459099</v>
      </c>
      <c r="Q879" s="7" t="str">
        <f>LEFT(N879,FIND("/",N879)-1)</f>
        <v>film &amp; video</v>
      </c>
      <c r="R879" s="7" t="str">
        <f>RIGHT(N879,LEN(N879)-FIND("/",N879))</f>
        <v>science fiction</v>
      </c>
      <c r="S879" s="11">
        <f t="shared" si="26"/>
        <v>41906.208333333336</v>
      </c>
      <c r="T879" s="11">
        <f t="shared" si="27"/>
        <v>41951.25</v>
      </c>
    </row>
    <row r="880" spans="1:20" x14ac:dyDescent="0.3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114</v>
      </c>
      <c r="H880" t="s">
        <v>21</v>
      </c>
      <c r="I880" t="s">
        <v>22</v>
      </c>
      <c r="J880">
        <v>1305176400</v>
      </c>
      <c r="K880">
        <v>1305522000</v>
      </c>
      <c r="L880" t="b">
        <v>0</v>
      </c>
      <c r="M880" t="b">
        <v>0</v>
      </c>
      <c r="N880" t="s">
        <v>53</v>
      </c>
      <c r="O880" s="4">
        <f>E880/D880</f>
        <v>4.0685714285714285</v>
      </c>
      <c r="P880" s="5">
        <f>IFERROR(E880/G880,"No Backers")</f>
        <v>49.964912280701753</v>
      </c>
      <c r="Q880" s="7" t="str">
        <f>LEFT(N880,FIND("/",N880)-1)</f>
        <v>film &amp; video</v>
      </c>
      <c r="R880" s="7" t="str">
        <f>RIGHT(N880,LEN(N880)-FIND("/",N880))</f>
        <v>drama</v>
      </c>
      <c r="S880" s="11">
        <f t="shared" si="26"/>
        <v>40675.208333333336</v>
      </c>
      <c r="T880" s="11">
        <f t="shared" si="27"/>
        <v>40679.208333333336</v>
      </c>
    </row>
    <row r="881" spans="1:20" x14ac:dyDescent="0.3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123</v>
      </c>
      <c r="H881" t="s">
        <v>98</v>
      </c>
      <c r="I881" t="s">
        <v>99</v>
      </c>
      <c r="J881">
        <v>1381122000</v>
      </c>
      <c r="K881">
        <v>1382677200</v>
      </c>
      <c r="L881" t="b">
        <v>0</v>
      </c>
      <c r="M881" t="b">
        <v>0</v>
      </c>
      <c r="N881" t="s">
        <v>159</v>
      </c>
      <c r="O881" s="4">
        <f>E881/D881</f>
        <v>4.0709677419354842</v>
      </c>
      <c r="P881" s="5">
        <f>IFERROR(E881/G881,"No Backers")</f>
        <v>102.60162601626017</v>
      </c>
      <c r="Q881" s="7" t="str">
        <f>LEFT(N881,FIND("/",N881)-1)</f>
        <v>music</v>
      </c>
      <c r="R881" s="7" t="str">
        <f>RIGHT(N881,LEN(N881)-FIND("/",N881))</f>
        <v>jazz</v>
      </c>
      <c r="S881" s="11">
        <f t="shared" si="26"/>
        <v>41554.208333333336</v>
      </c>
      <c r="T881" s="11">
        <f t="shared" si="27"/>
        <v>41572.208333333336</v>
      </c>
    </row>
    <row r="882" spans="1:20" x14ac:dyDescent="0.3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1703</v>
      </c>
      <c r="H882" t="s">
        <v>21</v>
      </c>
      <c r="I882" t="s">
        <v>22</v>
      </c>
      <c r="J882">
        <v>1562302800</v>
      </c>
      <c r="K882">
        <v>1562389200</v>
      </c>
      <c r="L882" t="b">
        <v>0</v>
      </c>
      <c r="M882" t="b">
        <v>0</v>
      </c>
      <c r="N882" t="s">
        <v>33</v>
      </c>
      <c r="O882" s="4">
        <f>E882/D882</f>
        <v>4.105982142857143</v>
      </c>
      <c r="P882" s="5">
        <f>IFERROR(E882/G882,"No Backers")</f>
        <v>81.010569583088667</v>
      </c>
      <c r="Q882" s="7" t="str">
        <f>LEFT(N882,FIND("/",N882)-1)</f>
        <v>theater</v>
      </c>
      <c r="R882" s="7" t="str">
        <f>RIGHT(N882,LEN(N882)-FIND("/",N882))</f>
        <v>plays</v>
      </c>
      <c r="S882" s="11">
        <f t="shared" si="26"/>
        <v>43651.208333333328</v>
      </c>
      <c r="T882" s="11">
        <f t="shared" si="27"/>
        <v>43652.208333333328</v>
      </c>
    </row>
    <row r="883" spans="1:20" x14ac:dyDescent="0.3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1071</v>
      </c>
      <c r="H883" t="s">
        <v>15</v>
      </c>
      <c r="I883" t="s">
        <v>16</v>
      </c>
      <c r="J883">
        <v>1432357200</v>
      </c>
      <c r="K883">
        <v>1432875600</v>
      </c>
      <c r="L883" t="b">
        <v>0</v>
      </c>
      <c r="M883" t="b">
        <v>0</v>
      </c>
      <c r="N883" t="s">
        <v>65</v>
      </c>
      <c r="O883" s="4">
        <f>E883/D883</f>
        <v>4.1266319444444441</v>
      </c>
      <c r="P883" s="5">
        <f>IFERROR(E883/G883,"No Backers")</f>
        <v>110.96825396825396</v>
      </c>
      <c r="Q883" s="7" t="str">
        <f>LEFT(N883,FIND("/",N883)-1)</f>
        <v>technology</v>
      </c>
      <c r="R883" s="7" t="str">
        <f>RIGHT(N883,LEN(N883)-FIND("/",N883))</f>
        <v>wearables</v>
      </c>
      <c r="S883" s="11">
        <f t="shared" si="26"/>
        <v>42147.208333333328</v>
      </c>
      <c r="T883" s="11">
        <f t="shared" si="27"/>
        <v>42153.208333333328</v>
      </c>
    </row>
    <row r="884" spans="1:20" x14ac:dyDescent="0.3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195</v>
      </c>
      <c r="H884" t="s">
        <v>36</v>
      </c>
      <c r="I884" t="s">
        <v>37</v>
      </c>
      <c r="J884">
        <v>1402376400</v>
      </c>
      <c r="K884">
        <v>1402722000</v>
      </c>
      <c r="L884" t="b">
        <v>0</v>
      </c>
      <c r="M884" t="b">
        <v>0</v>
      </c>
      <c r="N884" t="s">
        <v>33</v>
      </c>
      <c r="O884" s="4">
        <f>E884/D884</f>
        <v>4.1449999999999996</v>
      </c>
      <c r="P884" s="5">
        <f>IFERROR(E884/G884,"No Backers")</f>
        <v>68.02051282051282</v>
      </c>
      <c r="Q884" s="7" t="str">
        <f>LEFT(N884,FIND("/",N884)-1)</f>
        <v>theater</v>
      </c>
      <c r="R884" s="7" t="str">
        <f>RIGHT(N884,LEN(N884)-FIND("/",N884))</f>
        <v>plays</v>
      </c>
      <c r="S884" s="11">
        <f t="shared" si="26"/>
        <v>41800.208333333336</v>
      </c>
      <c r="T884" s="11">
        <f t="shared" si="27"/>
        <v>41804.208333333336</v>
      </c>
    </row>
    <row r="885" spans="1:20" x14ac:dyDescent="0.3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146</v>
      </c>
      <c r="H885" t="s">
        <v>26</v>
      </c>
      <c r="I885" t="s">
        <v>27</v>
      </c>
      <c r="J885">
        <v>1370840400</v>
      </c>
      <c r="K885">
        <v>1371704400</v>
      </c>
      <c r="L885" t="b">
        <v>0</v>
      </c>
      <c r="M885" t="b">
        <v>0</v>
      </c>
      <c r="N885" t="s">
        <v>33</v>
      </c>
      <c r="O885" s="4">
        <f>E885/D885</f>
        <v>4.155384615384615</v>
      </c>
      <c r="P885" s="5">
        <f>IFERROR(E885/G885,"No Backers")</f>
        <v>74</v>
      </c>
      <c r="Q885" s="7" t="str">
        <f>LEFT(N885,FIND("/",N885)-1)</f>
        <v>theater</v>
      </c>
      <c r="R885" s="7" t="str">
        <f>RIGHT(N885,LEN(N885)-FIND("/",N885))</f>
        <v>plays</v>
      </c>
      <c r="S885" s="11">
        <f t="shared" si="26"/>
        <v>41435.208333333336</v>
      </c>
      <c r="T885" s="11">
        <f t="shared" si="27"/>
        <v>41445.208333333336</v>
      </c>
    </row>
    <row r="886" spans="1:20" x14ac:dyDescent="0.3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2739</v>
      </c>
      <c r="H886" t="s">
        <v>21</v>
      </c>
      <c r="I886" t="s">
        <v>22</v>
      </c>
      <c r="J886">
        <v>1289800800</v>
      </c>
      <c r="K886">
        <v>1291960800</v>
      </c>
      <c r="L886" t="b">
        <v>0</v>
      </c>
      <c r="M886" t="b">
        <v>0</v>
      </c>
      <c r="N886" t="s">
        <v>33</v>
      </c>
      <c r="O886" s="4">
        <f>E886/D886</f>
        <v>4.1647680412371137</v>
      </c>
      <c r="P886" s="5">
        <f>IFERROR(E886/G886,"No Backers")</f>
        <v>58.997079225994888</v>
      </c>
      <c r="Q886" s="7" t="str">
        <f>LEFT(N886,FIND("/",N886)-1)</f>
        <v>theater</v>
      </c>
      <c r="R886" s="7" t="str">
        <f>RIGHT(N886,LEN(N886)-FIND("/",N886))</f>
        <v>plays</v>
      </c>
      <c r="S886" s="11">
        <f t="shared" si="26"/>
        <v>40497.25</v>
      </c>
      <c r="T886" s="11">
        <f t="shared" si="27"/>
        <v>40522.25</v>
      </c>
    </row>
    <row r="887" spans="1:20" x14ac:dyDescent="0.3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1784</v>
      </c>
      <c r="H887" t="s">
        <v>21</v>
      </c>
      <c r="I887" t="s">
        <v>22</v>
      </c>
      <c r="J887">
        <v>1281070800</v>
      </c>
      <c r="K887">
        <v>1281157200</v>
      </c>
      <c r="L887" t="b">
        <v>0</v>
      </c>
      <c r="M887" t="b">
        <v>0</v>
      </c>
      <c r="N887" t="s">
        <v>33</v>
      </c>
      <c r="O887" s="4">
        <f>E887/D887</f>
        <v>4.1878911564625847</v>
      </c>
      <c r="P887" s="5">
        <f>IFERROR(E887/G887,"No Backers")</f>
        <v>69.015695067264573</v>
      </c>
      <c r="Q887" s="7" t="str">
        <f>LEFT(N887,FIND("/",N887)-1)</f>
        <v>theater</v>
      </c>
      <c r="R887" s="7" t="str">
        <f>RIGHT(N887,LEN(N887)-FIND("/",N887))</f>
        <v>plays</v>
      </c>
      <c r="S887" s="11">
        <f t="shared" si="26"/>
        <v>40396.208333333336</v>
      </c>
      <c r="T887" s="11">
        <f t="shared" si="27"/>
        <v>40397.208333333336</v>
      </c>
    </row>
    <row r="888" spans="1:20" ht="31.2" x14ac:dyDescent="0.3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6406</v>
      </c>
      <c r="H888" t="s">
        <v>21</v>
      </c>
      <c r="I888" t="s">
        <v>22</v>
      </c>
      <c r="J888">
        <v>1355637600</v>
      </c>
      <c r="K888">
        <v>1356847200</v>
      </c>
      <c r="L888" t="b">
        <v>0</v>
      </c>
      <c r="M888" t="b">
        <v>0</v>
      </c>
      <c r="N888" t="s">
        <v>33</v>
      </c>
      <c r="O888" s="4">
        <f>E888/D888</f>
        <v>4.1905607476635511</v>
      </c>
      <c r="P888" s="5">
        <f>IFERROR(E888/G888,"No Backers")</f>
        <v>27.998126756166094</v>
      </c>
      <c r="Q888" s="7" t="str">
        <f>LEFT(N888,FIND("/",N888)-1)</f>
        <v>theater</v>
      </c>
      <c r="R888" s="7" t="str">
        <f>RIGHT(N888,LEN(N888)-FIND("/",N888))</f>
        <v>plays</v>
      </c>
      <c r="S888" s="11">
        <f t="shared" si="26"/>
        <v>41259.25</v>
      </c>
      <c r="T888" s="11">
        <f t="shared" si="27"/>
        <v>41273.25</v>
      </c>
    </row>
    <row r="889" spans="1:20" x14ac:dyDescent="0.3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101</v>
      </c>
      <c r="H889" t="s">
        <v>21</v>
      </c>
      <c r="I889" t="s">
        <v>22</v>
      </c>
      <c r="J889">
        <v>1575612000</v>
      </c>
      <c r="K889">
        <v>1575612000</v>
      </c>
      <c r="L889" t="b">
        <v>0</v>
      </c>
      <c r="M889" t="b">
        <v>0</v>
      </c>
      <c r="N889" t="s">
        <v>89</v>
      </c>
      <c r="O889" s="4">
        <f>E889/D889</f>
        <v>4.2016666666666671</v>
      </c>
      <c r="P889" s="5">
        <f>IFERROR(E889/G889,"No Backers")</f>
        <v>99.841584158415841</v>
      </c>
      <c r="Q889" s="7" t="str">
        <f>LEFT(N889,FIND("/",N889)-1)</f>
        <v>games</v>
      </c>
      <c r="R889" s="7" t="str">
        <f>RIGHT(N889,LEN(N889)-FIND("/",N889))</f>
        <v>video games</v>
      </c>
      <c r="S889" s="11">
        <f t="shared" si="26"/>
        <v>43805.25</v>
      </c>
      <c r="T889" s="11">
        <f t="shared" si="27"/>
        <v>43805.25</v>
      </c>
    </row>
    <row r="890" spans="1:20" x14ac:dyDescent="0.3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97</v>
      </c>
      <c r="H890" t="s">
        <v>36</v>
      </c>
      <c r="I890" t="s">
        <v>37</v>
      </c>
      <c r="J890">
        <v>1513231200</v>
      </c>
      <c r="K890">
        <v>1515391200</v>
      </c>
      <c r="L890" t="b">
        <v>0</v>
      </c>
      <c r="M890" t="b">
        <v>1</v>
      </c>
      <c r="N890" t="s">
        <v>33</v>
      </c>
      <c r="O890" s="4">
        <f>E890/D890</f>
        <v>4.2241666666666671</v>
      </c>
      <c r="P890" s="5">
        <f>IFERROR(E890/G890,"No Backers")</f>
        <v>104.51546391752578</v>
      </c>
      <c r="Q890" s="7" t="str">
        <f>LEFT(N890,FIND("/",N890)-1)</f>
        <v>theater</v>
      </c>
      <c r="R890" s="7" t="str">
        <f>RIGHT(N890,LEN(N890)-FIND("/",N890))</f>
        <v>plays</v>
      </c>
      <c r="S890" s="11">
        <f t="shared" si="26"/>
        <v>43083.25</v>
      </c>
      <c r="T890" s="11">
        <f t="shared" si="27"/>
        <v>43108.25</v>
      </c>
    </row>
    <row r="891" spans="1:20" x14ac:dyDescent="0.3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3376</v>
      </c>
      <c r="H891" t="s">
        <v>21</v>
      </c>
      <c r="I891" t="s">
        <v>22</v>
      </c>
      <c r="J891">
        <v>1487311200</v>
      </c>
      <c r="K891">
        <v>1487916000</v>
      </c>
      <c r="L891" t="b">
        <v>0</v>
      </c>
      <c r="M891" t="b">
        <v>0</v>
      </c>
      <c r="N891" t="s">
        <v>60</v>
      </c>
      <c r="O891" s="4">
        <f>E891/D891</f>
        <v>4.2306746987951804</v>
      </c>
      <c r="P891" s="5">
        <f>IFERROR(E891/G891,"No Backers")</f>
        <v>52.006220379146917</v>
      </c>
      <c r="Q891" s="7" t="str">
        <f>LEFT(N891,FIND("/",N891)-1)</f>
        <v>music</v>
      </c>
      <c r="R891" s="7" t="str">
        <f>RIGHT(N891,LEN(N891)-FIND("/",N891))</f>
        <v>indie rock</v>
      </c>
      <c r="S891" s="11">
        <f t="shared" si="26"/>
        <v>42783.25</v>
      </c>
      <c r="T891" s="11">
        <f t="shared" si="27"/>
        <v>42790.25</v>
      </c>
    </row>
    <row r="892" spans="1:20" x14ac:dyDescent="0.3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1267</v>
      </c>
      <c r="H892" t="s">
        <v>21</v>
      </c>
      <c r="I892" t="s">
        <v>22</v>
      </c>
      <c r="J892">
        <v>1339909200</v>
      </c>
      <c r="K892">
        <v>1342328400</v>
      </c>
      <c r="L892" t="b">
        <v>0</v>
      </c>
      <c r="M892" t="b">
        <v>1</v>
      </c>
      <c r="N892" t="s">
        <v>100</v>
      </c>
      <c r="O892" s="4">
        <f>E892/D892</f>
        <v>4.240815450643777</v>
      </c>
      <c r="P892" s="5">
        <f>IFERROR(E892/G892,"No Backers")</f>
        <v>77.988161010260455</v>
      </c>
      <c r="Q892" s="7" t="str">
        <f>LEFT(N892,FIND("/",N892)-1)</f>
        <v>film &amp; video</v>
      </c>
      <c r="R892" s="7" t="str">
        <f>RIGHT(N892,LEN(N892)-FIND("/",N892))</f>
        <v>shorts</v>
      </c>
      <c r="S892" s="11">
        <f t="shared" si="26"/>
        <v>41077.208333333336</v>
      </c>
      <c r="T892" s="11">
        <f t="shared" si="27"/>
        <v>41105.208333333336</v>
      </c>
    </row>
    <row r="893" spans="1:20" ht="31.2" x14ac:dyDescent="0.3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43</v>
      </c>
      <c r="H893" t="s">
        <v>21</v>
      </c>
      <c r="I893" t="s">
        <v>22</v>
      </c>
      <c r="J893">
        <v>1535432400</v>
      </c>
      <c r="K893">
        <v>1537160400</v>
      </c>
      <c r="L893" t="b">
        <v>0</v>
      </c>
      <c r="M893" t="b">
        <v>1</v>
      </c>
      <c r="N893" t="s">
        <v>23</v>
      </c>
      <c r="O893" s="4">
        <f>E893/D893</f>
        <v>4.2569999999999997</v>
      </c>
      <c r="P893" s="5">
        <f>IFERROR(E893/G893,"No Backers")</f>
        <v>99</v>
      </c>
      <c r="Q893" s="7" t="str">
        <f>LEFT(N893,FIND("/",N893)-1)</f>
        <v>music</v>
      </c>
      <c r="R893" s="7" t="str">
        <f>RIGHT(N893,LEN(N893)-FIND("/",N893))</f>
        <v>rock</v>
      </c>
      <c r="S893" s="11">
        <f t="shared" si="26"/>
        <v>43340.208333333328</v>
      </c>
      <c r="T893" s="11">
        <f t="shared" si="27"/>
        <v>43360.208333333328</v>
      </c>
    </row>
    <row r="894" spans="1:20" x14ac:dyDescent="0.3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32</v>
      </c>
      <c r="H894" t="s">
        <v>21</v>
      </c>
      <c r="I894" t="s">
        <v>22</v>
      </c>
      <c r="J894">
        <v>1555650000</v>
      </c>
      <c r="K894">
        <v>1555909200</v>
      </c>
      <c r="L894" t="b">
        <v>0</v>
      </c>
      <c r="M894" t="b">
        <v>0</v>
      </c>
      <c r="N894" t="s">
        <v>33</v>
      </c>
      <c r="O894" s="4">
        <f>E894/D894</f>
        <v>4.2575000000000003</v>
      </c>
      <c r="P894" s="5">
        <f>IFERROR(E894/G894,"No Backers")</f>
        <v>106.4375</v>
      </c>
      <c r="Q894" s="7" t="str">
        <f>LEFT(N894,FIND("/",N894)-1)</f>
        <v>theater</v>
      </c>
      <c r="R894" s="7" t="str">
        <f>RIGHT(N894,LEN(N894)-FIND("/",N894))</f>
        <v>plays</v>
      </c>
      <c r="S894" s="11">
        <f t="shared" si="26"/>
        <v>43574.208333333328</v>
      </c>
      <c r="T894" s="11">
        <f t="shared" si="27"/>
        <v>43577.208333333328</v>
      </c>
    </row>
    <row r="895" spans="1:20" x14ac:dyDescent="0.3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132</v>
      </c>
      <c r="H895" t="s">
        <v>21</v>
      </c>
      <c r="I895" t="s">
        <v>22</v>
      </c>
      <c r="J895">
        <v>1525669200</v>
      </c>
      <c r="K895">
        <v>1526878800</v>
      </c>
      <c r="L895" t="b">
        <v>0</v>
      </c>
      <c r="M895" t="b">
        <v>1</v>
      </c>
      <c r="N895" t="s">
        <v>53</v>
      </c>
      <c r="O895" s="4">
        <f>E895/D895</f>
        <v>4.2654838709677421</v>
      </c>
      <c r="P895" s="5">
        <f>IFERROR(E895/G895,"No Backers")</f>
        <v>100.17424242424242</v>
      </c>
      <c r="Q895" s="7" t="str">
        <f>LEFT(N895,FIND("/",N895)-1)</f>
        <v>film &amp; video</v>
      </c>
      <c r="R895" s="7" t="str">
        <f>RIGHT(N895,LEN(N895)-FIND("/",N895))</f>
        <v>drama</v>
      </c>
      <c r="S895" s="11">
        <f t="shared" si="26"/>
        <v>43227.208333333328</v>
      </c>
      <c r="T895" s="11">
        <f t="shared" si="27"/>
        <v>43241.208333333328</v>
      </c>
    </row>
    <row r="896" spans="1:20" x14ac:dyDescent="0.3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175</v>
      </c>
      <c r="H896" t="s">
        <v>21</v>
      </c>
      <c r="I896" t="s">
        <v>22</v>
      </c>
      <c r="J896">
        <v>1547100000</v>
      </c>
      <c r="K896">
        <v>1548482400</v>
      </c>
      <c r="L896" t="b">
        <v>0</v>
      </c>
      <c r="M896" t="b">
        <v>1</v>
      </c>
      <c r="N896" t="s">
        <v>269</v>
      </c>
      <c r="O896" s="4">
        <f>E896/D896</f>
        <v>4.2927586206896553</v>
      </c>
      <c r="P896" s="5">
        <f>IFERROR(E896/G896,"No Backers")</f>
        <v>71.137142857142862</v>
      </c>
      <c r="Q896" s="7" t="str">
        <f>LEFT(N896,FIND("/",N896)-1)</f>
        <v>film &amp; video</v>
      </c>
      <c r="R896" s="7" t="str">
        <f>RIGHT(N896,LEN(N896)-FIND("/",N896))</f>
        <v>television</v>
      </c>
      <c r="S896" s="11">
        <f t="shared" si="26"/>
        <v>43475.25</v>
      </c>
      <c r="T896" s="11">
        <f t="shared" si="27"/>
        <v>43491.25</v>
      </c>
    </row>
    <row r="897" spans="1:20" x14ac:dyDescent="0.3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80</v>
      </c>
      <c r="H897" t="s">
        <v>21</v>
      </c>
      <c r="I897" t="s">
        <v>22</v>
      </c>
      <c r="J897">
        <v>1539752400</v>
      </c>
      <c r="K897">
        <v>1540789200</v>
      </c>
      <c r="L897" t="b">
        <v>1</v>
      </c>
      <c r="M897" t="b">
        <v>0</v>
      </c>
      <c r="N897" t="s">
        <v>33</v>
      </c>
      <c r="O897" s="4">
        <f>E897/D897</f>
        <v>4.3184615384615386</v>
      </c>
      <c r="P897" s="5">
        <f>IFERROR(E897/G897,"No Backers")</f>
        <v>70.174999999999997</v>
      </c>
      <c r="Q897" s="7" t="str">
        <f>LEFT(N897,FIND("/",N897)-1)</f>
        <v>theater</v>
      </c>
      <c r="R897" s="7" t="str">
        <f>RIGHT(N897,LEN(N897)-FIND("/",N897))</f>
        <v>plays</v>
      </c>
      <c r="S897" s="11">
        <f t="shared" si="26"/>
        <v>43390.208333333328</v>
      </c>
      <c r="T897" s="11">
        <f t="shared" si="27"/>
        <v>43402.208333333328</v>
      </c>
    </row>
    <row r="898" spans="1:20" x14ac:dyDescent="0.3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190</v>
      </c>
      <c r="H898" t="s">
        <v>21</v>
      </c>
      <c r="I898" t="s">
        <v>22</v>
      </c>
      <c r="J898">
        <v>1324274400</v>
      </c>
      <c r="K898">
        <v>1324360800</v>
      </c>
      <c r="L898" t="b">
        <v>0</v>
      </c>
      <c r="M898" t="b">
        <v>0</v>
      </c>
      <c r="N898" t="s">
        <v>17</v>
      </c>
      <c r="O898" s="4">
        <f>E898/D898</f>
        <v>4.4372727272727275</v>
      </c>
      <c r="P898" s="5">
        <f>IFERROR(E898/G898,"No Backers")</f>
        <v>77.068421052631578</v>
      </c>
      <c r="Q898" s="7" t="str">
        <f>LEFT(N898,FIND("/",N898)-1)</f>
        <v>food</v>
      </c>
      <c r="R898" s="7" t="str">
        <f>RIGHT(N898,LEN(N898)-FIND("/",N898))</f>
        <v>food trucks</v>
      </c>
      <c r="S898" s="11">
        <f t="shared" si="26"/>
        <v>40896.25</v>
      </c>
      <c r="T898" s="11">
        <f t="shared" si="27"/>
        <v>40897.25</v>
      </c>
    </row>
    <row r="899" spans="1:20" x14ac:dyDescent="0.3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222</v>
      </c>
      <c r="H899" t="s">
        <v>21</v>
      </c>
      <c r="I899" t="s">
        <v>22</v>
      </c>
      <c r="J899">
        <v>1309755600</v>
      </c>
      <c r="K899">
        <v>1310533200</v>
      </c>
      <c r="L899" t="b">
        <v>0</v>
      </c>
      <c r="M899" t="b">
        <v>0</v>
      </c>
      <c r="N899" t="s">
        <v>17</v>
      </c>
      <c r="O899" s="4">
        <f>E899/D899</f>
        <v>4.4394444444444447</v>
      </c>
      <c r="P899" s="5">
        <f>IFERROR(E899/G899,"No Backers")</f>
        <v>35.995495495495497</v>
      </c>
      <c r="Q899" s="7" t="str">
        <f>LEFT(N899,FIND("/",N899)-1)</f>
        <v>food</v>
      </c>
      <c r="R899" s="7" t="str">
        <f>RIGHT(N899,LEN(N899)-FIND("/",N899))</f>
        <v>food trucks</v>
      </c>
      <c r="S899" s="11">
        <f t="shared" ref="S899:S962" si="28">(((J899/60)/60)/24)+DATE(1970,1,1)</f>
        <v>40728.208333333336</v>
      </c>
      <c r="T899" s="11">
        <f t="shared" ref="T899:T962" si="29">(((K899/60)/60)/24)+DATE(1970,1,1)</f>
        <v>40737.208333333336</v>
      </c>
    </row>
    <row r="900" spans="1:20" ht="31.2" x14ac:dyDescent="0.3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238</v>
      </c>
      <c r="H900" t="s">
        <v>21</v>
      </c>
      <c r="I900" t="s">
        <v>22</v>
      </c>
      <c r="J900">
        <v>1520143200</v>
      </c>
      <c r="K900">
        <v>1520402400</v>
      </c>
      <c r="L900" t="b">
        <v>0</v>
      </c>
      <c r="M900" t="b">
        <v>0</v>
      </c>
      <c r="N900" t="s">
        <v>33</v>
      </c>
      <c r="O900" s="4">
        <f>E900/D900</f>
        <v>4.4521739130434783</v>
      </c>
      <c r="P900" s="5">
        <f>IFERROR(E900/G900,"No Backers")</f>
        <v>43.025210084033617</v>
      </c>
      <c r="Q900" s="7" t="str">
        <f>LEFT(N900,FIND("/",N900)-1)</f>
        <v>theater</v>
      </c>
      <c r="R900" s="7" t="str">
        <f>RIGHT(N900,LEN(N900)-FIND("/",N900))</f>
        <v>plays</v>
      </c>
      <c r="S900" s="11">
        <f t="shared" si="28"/>
        <v>43163.25</v>
      </c>
      <c r="T900" s="11">
        <f t="shared" si="29"/>
        <v>43166.25</v>
      </c>
    </row>
    <row r="901" spans="1:20" x14ac:dyDescent="0.3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2893</v>
      </c>
      <c r="H901" t="s">
        <v>15</v>
      </c>
      <c r="I901" t="s">
        <v>16</v>
      </c>
      <c r="J901">
        <v>1322114400</v>
      </c>
      <c r="K901">
        <v>1323324000</v>
      </c>
      <c r="L901" t="b">
        <v>0</v>
      </c>
      <c r="M901" t="b">
        <v>0</v>
      </c>
      <c r="N901" t="s">
        <v>65</v>
      </c>
      <c r="O901" s="4">
        <f>E901/D901</f>
        <v>4.466912114014252</v>
      </c>
      <c r="P901" s="5">
        <f>IFERROR(E901/G901,"No Backers")</f>
        <v>65.004147943311438</v>
      </c>
      <c r="Q901" s="7" t="str">
        <f>LEFT(N901,FIND("/",N901)-1)</f>
        <v>technology</v>
      </c>
      <c r="R901" s="7" t="str">
        <f>RIGHT(N901,LEN(N901)-FIND("/",N901))</f>
        <v>wearables</v>
      </c>
      <c r="S901" s="11">
        <f t="shared" si="28"/>
        <v>40871.25</v>
      </c>
      <c r="T901" s="11">
        <f t="shared" si="29"/>
        <v>40885.25</v>
      </c>
    </row>
    <row r="902" spans="1:20" x14ac:dyDescent="0.3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107</v>
      </c>
      <c r="H902" t="s">
        <v>21</v>
      </c>
      <c r="I902" t="s">
        <v>22</v>
      </c>
      <c r="J902">
        <v>1318654800</v>
      </c>
      <c r="K902">
        <v>1319000400</v>
      </c>
      <c r="L902" t="b">
        <v>1</v>
      </c>
      <c r="M902" t="b">
        <v>0</v>
      </c>
      <c r="N902" t="s">
        <v>28</v>
      </c>
      <c r="O902" s="4">
        <f>E902/D902</f>
        <v>4.5661111111111108</v>
      </c>
      <c r="P902" s="5">
        <f>IFERROR(E902/G902,"No Backers")</f>
        <v>76.813084112149539</v>
      </c>
      <c r="Q902" s="7" t="str">
        <f>LEFT(N902,FIND("/",N902)-1)</f>
        <v>technology</v>
      </c>
      <c r="R902" s="7" t="str">
        <f>RIGHT(N902,LEN(N902)-FIND("/",N902))</f>
        <v>web</v>
      </c>
      <c r="S902" s="11">
        <f t="shared" si="28"/>
        <v>40831.208333333336</v>
      </c>
      <c r="T902" s="11">
        <f t="shared" si="29"/>
        <v>40835.208333333336</v>
      </c>
    </row>
    <row r="903" spans="1:20" ht="31.2" x14ac:dyDescent="0.3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194</v>
      </c>
      <c r="H903" t="s">
        <v>21</v>
      </c>
      <c r="I903" t="s">
        <v>22</v>
      </c>
      <c r="J903">
        <v>1292220000</v>
      </c>
      <c r="K903">
        <v>1294639200</v>
      </c>
      <c r="L903" t="b">
        <v>0</v>
      </c>
      <c r="M903" t="b">
        <v>1</v>
      </c>
      <c r="N903" t="s">
        <v>33</v>
      </c>
      <c r="O903" s="4">
        <f>E903/D903</f>
        <v>4.5703571428571426</v>
      </c>
      <c r="P903" s="5">
        <f>IFERROR(E903/G903,"No Backers")</f>
        <v>65.963917525773198</v>
      </c>
      <c r="Q903" s="7" t="str">
        <f>LEFT(N903,FIND("/",N903)-1)</f>
        <v>theater</v>
      </c>
      <c r="R903" s="7" t="str">
        <f>RIGHT(N903,LEN(N903)-FIND("/",N903))</f>
        <v>plays</v>
      </c>
      <c r="S903" s="11">
        <f t="shared" si="28"/>
        <v>40525.25</v>
      </c>
      <c r="T903" s="11">
        <f t="shared" si="29"/>
        <v>40553.25</v>
      </c>
    </row>
    <row r="904" spans="1:20" ht="31.2" x14ac:dyDescent="0.3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1101</v>
      </c>
      <c r="H904" t="s">
        <v>21</v>
      </c>
      <c r="I904" t="s">
        <v>22</v>
      </c>
      <c r="J904">
        <v>1456380000</v>
      </c>
      <c r="K904">
        <v>1457416800</v>
      </c>
      <c r="L904" t="b">
        <v>0</v>
      </c>
      <c r="M904" t="b">
        <v>0</v>
      </c>
      <c r="N904" t="s">
        <v>60</v>
      </c>
      <c r="O904" s="4">
        <f>E904/D904</f>
        <v>4.6885802469135802</v>
      </c>
      <c r="P904" s="5">
        <f>IFERROR(E904/G904,"No Backers")</f>
        <v>68.987284287011803</v>
      </c>
      <c r="Q904" s="7" t="str">
        <f>LEFT(N904,FIND("/",N904)-1)</f>
        <v>music</v>
      </c>
      <c r="R904" s="7" t="str">
        <f>RIGHT(N904,LEN(N904)-FIND("/",N904))</f>
        <v>indie rock</v>
      </c>
      <c r="S904" s="11">
        <f t="shared" si="28"/>
        <v>42425.25</v>
      </c>
      <c r="T904" s="11">
        <f t="shared" si="29"/>
        <v>42437.25</v>
      </c>
    </row>
    <row r="905" spans="1:20" x14ac:dyDescent="0.3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34</v>
      </c>
      <c r="H905" t="s">
        <v>21</v>
      </c>
      <c r="I905" t="s">
        <v>22</v>
      </c>
      <c r="J905">
        <v>1375074000</v>
      </c>
      <c r="K905">
        <v>1375938000</v>
      </c>
      <c r="L905" t="b">
        <v>0</v>
      </c>
      <c r="M905" t="b">
        <v>1</v>
      </c>
      <c r="N905" t="s">
        <v>42</v>
      </c>
      <c r="O905" s="4">
        <f>E905/D905</f>
        <v>4.6937499999999996</v>
      </c>
      <c r="P905" s="5">
        <f>IFERROR(E905/G905,"No Backers")</f>
        <v>110.44117647058823</v>
      </c>
      <c r="Q905" s="7" t="str">
        <f>LEFT(N905,FIND("/",N905)-1)</f>
        <v>film &amp; video</v>
      </c>
      <c r="R905" s="7" t="str">
        <f>RIGHT(N905,LEN(N905)-FIND("/",N905))</f>
        <v>documentary</v>
      </c>
      <c r="S905" s="11">
        <f t="shared" si="28"/>
        <v>41484.208333333336</v>
      </c>
      <c r="T905" s="11">
        <f t="shared" si="29"/>
        <v>41494.208333333336</v>
      </c>
    </row>
    <row r="906" spans="1:20" x14ac:dyDescent="0.3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1785</v>
      </c>
      <c r="H906" t="s">
        <v>21</v>
      </c>
      <c r="I906" t="s">
        <v>22</v>
      </c>
      <c r="J906">
        <v>1408424400</v>
      </c>
      <c r="K906">
        <v>1408510800</v>
      </c>
      <c r="L906" t="b">
        <v>0</v>
      </c>
      <c r="M906" t="b">
        <v>0</v>
      </c>
      <c r="N906" t="s">
        <v>23</v>
      </c>
      <c r="O906" s="4">
        <f>E906/D906</f>
        <v>4.7282077922077921</v>
      </c>
      <c r="P906" s="5">
        <f>IFERROR(E906/G906,"No Backers")</f>
        <v>101.98095238095237</v>
      </c>
      <c r="Q906" s="7" t="str">
        <f>LEFT(N906,FIND("/",N906)-1)</f>
        <v>music</v>
      </c>
      <c r="R906" s="7" t="str">
        <f>RIGHT(N906,LEN(N906)-FIND("/",N906))</f>
        <v>rock</v>
      </c>
      <c r="S906" s="11">
        <f t="shared" si="28"/>
        <v>41870.208333333336</v>
      </c>
      <c r="T906" s="11">
        <f t="shared" si="29"/>
        <v>41871.208333333336</v>
      </c>
    </row>
    <row r="907" spans="1:20" x14ac:dyDescent="0.3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149</v>
      </c>
      <c r="H907" t="s">
        <v>21</v>
      </c>
      <c r="I907" t="s">
        <v>22</v>
      </c>
      <c r="J907">
        <v>1396069200</v>
      </c>
      <c r="K907">
        <v>1398661200</v>
      </c>
      <c r="L907" t="b">
        <v>0</v>
      </c>
      <c r="M907" t="b">
        <v>0</v>
      </c>
      <c r="N907" t="s">
        <v>33</v>
      </c>
      <c r="O907" s="4">
        <f>E907/D907</f>
        <v>4.7526666666666664</v>
      </c>
      <c r="P907" s="5">
        <f>IFERROR(E907/G907,"No Backers")</f>
        <v>47.845637583892618</v>
      </c>
      <c r="Q907" s="7" t="str">
        <f>LEFT(N907,FIND("/",N907)-1)</f>
        <v>theater</v>
      </c>
      <c r="R907" s="7" t="str">
        <f>RIGHT(N907,LEN(N907)-FIND("/",N907))</f>
        <v>plays</v>
      </c>
      <c r="S907" s="11">
        <f t="shared" si="28"/>
        <v>41727.208333333336</v>
      </c>
      <c r="T907" s="11">
        <f t="shared" si="29"/>
        <v>41757.208333333336</v>
      </c>
    </row>
    <row r="908" spans="1:20" x14ac:dyDescent="0.3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80</v>
      </c>
      <c r="H908" t="s">
        <v>15</v>
      </c>
      <c r="I908" t="s">
        <v>16</v>
      </c>
      <c r="J908">
        <v>1528088400</v>
      </c>
      <c r="K908">
        <v>1530421200</v>
      </c>
      <c r="L908" t="b">
        <v>0</v>
      </c>
      <c r="M908" t="b">
        <v>1</v>
      </c>
      <c r="N908" t="s">
        <v>33</v>
      </c>
      <c r="O908" s="4">
        <f>E908/D908</f>
        <v>4.7894444444444444</v>
      </c>
      <c r="P908" s="5">
        <f>IFERROR(E908/G908,"No Backers")</f>
        <v>107.7625</v>
      </c>
      <c r="Q908" s="7" t="str">
        <f>LEFT(N908,FIND("/",N908)-1)</f>
        <v>theater</v>
      </c>
      <c r="R908" s="7" t="str">
        <f>RIGHT(N908,LEN(N908)-FIND("/",N908))</f>
        <v>plays</v>
      </c>
      <c r="S908" s="11">
        <f t="shared" si="28"/>
        <v>43255.208333333328</v>
      </c>
      <c r="T908" s="11">
        <f t="shared" si="29"/>
        <v>43282.208333333328</v>
      </c>
    </row>
    <row r="909" spans="1:20" x14ac:dyDescent="0.3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202</v>
      </c>
      <c r="H909" t="s">
        <v>107</v>
      </c>
      <c r="I909" t="s">
        <v>108</v>
      </c>
      <c r="J909">
        <v>1528434000</v>
      </c>
      <c r="K909">
        <v>1528606800</v>
      </c>
      <c r="L909" t="b">
        <v>0</v>
      </c>
      <c r="M909" t="b">
        <v>1</v>
      </c>
      <c r="N909" t="s">
        <v>33</v>
      </c>
      <c r="O909" s="4">
        <f>E909/D909</f>
        <v>4.820384615384615</v>
      </c>
      <c r="P909" s="5">
        <f>IFERROR(E909/G909,"No Backers")</f>
        <v>62.044554455445542</v>
      </c>
      <c r="Q909" s="7" t="str">
        <f>LEFT(N909,FIND("/",N909)-1)</f>
        <v>theater</v>
      </c>
      <c r="R909" s="7" t="str">
        <f>RIGHT(N909,LEN(N909)-FIND("/",N909))</f>
        <v>plays</v>
      </c>
      <c r="S909" s="11">
        <f t="shared" si="28"/>
        <v>43259.208333333328</v>
      </c>
      <c r="T909" s="11">
        <f t="shared" si="29"/>
        <v>43261.208333333328</v>
      </c>
    </row>
    <row r="910" spans="1:20" x14ac:dyDescent="0.3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2289</v>
      </c>
      <c r="H910" t="s">
        <v>107</v>
      </c>
      <c r="I910" t="s">
        <v>108</v>
      </c>
      <c r="J910">
        <v>1572498000</v>
      </c>
      <c r="K910">
        <v>1573452000</v>
      </c>
      <c r="L910" t="b">
        <v>0</v>
      </c>
      <c r="M910" t="b">
        <v>0</v>
      </c>
      <c r="N910" t="s">
        <v>33</v>
      </c>
      <c r="O910" s="4">
        <f>E910/D910</f>
        <v>4.8805076142131982</v>
      </c>
      <c r="P910" s="5">
        <f>IFERROR(E910/G910,"No Backers")</f>
        <v>84.006989951944078</v>
      </c>
      <c r="Q910" s="7" t="str">
        <f>LEFT(N910,FIND("/",N910)-1)</f>
        <v>theater</v>
      </c>
      <c r="R910" s="7" t="str">
        <f>RIGHT(N910,LEN(N910)-FIND("/",N910))</f>
        <v>plays</v>
      </c>
      <c r="S910" s="11">
        <f t="shared" si="28"/>
        <v>43769.208333333328</v>
      </c>
      <c r="T910" s="11">
        <f t="shared" si="29"/>
        <v>43780.25</v>
      </c>
    </row>
    <row r="911" spans="1:20" x14ac:dyDescent="0.3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226</v>
      </c>
      <c r="H911" t="s">
        <v>21</v>
      </c>
      <c r="I911" t="s">
        <v>22</v>
      </c>
      <c r="J911">
        <v>1555390800</v>
      </c>
      <c r="K911">
        <v>1555822800</v>
      </c>
      <c r="L911" t="b">
        <v>0</v>
      </c>
      <c r="M911" t="b">
        <v>0</v>
      </c>
      <c r="N911" t="s">
        <v>206</v>
      </c>
      <c r="O911" s="4">
        <f>E911/D911</f>
        <v>4.9958333333333336</v>
      </c>
      <c r="P911" s="5">
        <f>IFERROR(E911/G911,"No Backers")</f>
        <v>53.053097345132741</v>
      </c>
      <c r="Q911" s="7" t="str">
        <f>LEFT(N911,FIND("/",N911)-1)</f>
        <v>publishing</v>
      </c>
      <c r="R911" s="7" t="str">
        <f>RIGHT(N911,LEN(N911)-FIND("/",N911))</f>
        <v>translations</v>
      </c>
      <c r="S911" s="11">
        <f t="shared" si="28"/>
        <v>43571.208333333328</v>
      </c>
      <c r="T911" s="11">
        <f t="shared" si="29"/>
        <v>43576.208333333328</v>
      </c>
    </row>
    <row r="912" spans="1:20" x14ac:dyDescent="0.3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126</v>
      </c>
      <c r="H912" t="s">
        <v>15</v>
      </c>
      <c r="I912" t="s">
        <v>16</v>
      </c>
      <c r="J912">
        <v>1516860000</v>
      </c>
      <c r="K912">
        <v>1516946400</v>
      </c>
      <c r="L912" t="b">
        <v>0</v>
      </c>
      <c r="M912" t="b">
        <v>0</v>
      </c>
      <c r="N912" t="s">
        <v>33</v>
      </c>
      <c r="O912" s="4">
        <f>E912/D912</f>
        <v>5.0287499999999996</v>
      </c>
      <c r="P912" s="5">
        <f>IFERROR(E912/G912,"No Backers")</f>
        <v>63.857142857142854</v>
      </c>
      <c r="Q912" s="7" t="str">
        <f>LEFT(N912,FIND("/",N912)-1)</f>
        <v>theater</v>
      </c>
      <c r="R912" s="7" t="str">
        <f>RIGHT(N912,LEN(N912)-FIND("/",N912))</f>
        <v>plays</v>
      </c>
      <c r="S912" s="11">
        <f t="shared" si="28"/>
        <v>43125.25</v>
      </c>
      <c r="T912" s="11">
        <f t="shared" si="29"/>
        <v>43126.25</v>
      </c>
    </row>
    <row r="913" spans="1:20" x14ac:dyDescent="0.3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3016</v>
      </c>
      <c r="H913" t="s">
        <v>21</v>
      </c>
      <c r="I913" t="s">
        <v>22</v>
      </c>
      <c r="J913">
        <v>1440392400</v>
      </c>
      <c r="K913">
        <v>1440824400</v>
      </c>
      <c r="L913" t="b">
        <v>0</v>
      </c>
      <c r="M913" t="b">
        <v>0</v>
      </c>
      <c r="N913" t="s">
        <v>148</v>
      </c>
      <c r="O913" s="4">
        <f>E913/D913</f>
        <v>5.0838857142857146</v>
      </c>
      <c r="P913" s="5">
        <f>IFERROR(E913/G913,"No Backers")</f>
        <v>58.9973474801061</v>
      </c>
      <c r="Q913" s="7" t="str">
        <f>LEFT(N913,FIND("/",N913)-1)</f>
        <v>music</v>
      </c>
      <c r="R913" s="7" t="str">
        <f>RIGHT(N913,LEN(N913)-FIND("/",N913))</f>
        <v>metal</v>
      </c>
      <c r="S913" s="11">
        <f t="shared" si="28"/>
        <v>42240.208333333328</v>
      </c>
      <c r="T913" s="11">
        <f t="shared" si="29"/>
        <v>42245.208333333328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4">
        <f>E914/D914</f>
        <v>5.085</v>
      </c>
      <c r="P914" s="5">
        <f>IFERROR(E914/G914,"No Backers")</f>
        <v>105.9375</v>
      </c>
      <c r="Q914" s="7" t="str">
        <f>LEFT(N914,FIND("/",N914)-1)</f>
        <v>technology</v>
      </c>
      <c r="R914" s="7" t="str">
        <f>RIGHT(N914,LEN(N914)-FIND("/",N914))</f>
        <v>web</v>
      </c>
      <c r="S914" s="11">
        <f t="shared" si="28"/>
        <v>43302.208333333328</v>
      </c>
      <c r="T914" s="11">
        <f t="shared" si="29"/>
        <v>43338.208333333328</v>
      </c>
    </row>
    <row r="915" spans="1:20" x14ac:dyDescent="0.3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214</v>
      </c>
      <c r="H915" t="s">
        <v>21</v>
      </c>
      <c r="I915" t="s">
        <v>22</v>
      </c>
      <c r="J915">
        <v>1396846800</v>
      </c>
      <c r="K915">
        <v>1396933200</v>
      </c>
      <c r="L915" t="b">
        <v>0</v>
      </c>
      <c r="M915" t="b">
        <v>0</v>
      </c>
      <c r="N915" t="s">
        <v>33</v>
      </c>
      <c r="O915" s="4">
        <f>E915/D915</f>
        <v>5.0934482758620687</v>
      </c>
      <c r="P915" s="5">
        <f>IFERROR(E915/G915,"No Backers")</f>
        <v>69.023364485981304</v>
      </c>
      <c r="Q915" s="7" t="str">
        <f>LEFT(N915,FIND("/",N915)-1)</f>
        <v>theater</v>
      </c>
      <c r="R915" s="7" t="str">
        <f>RIGHT(N915,LEN(N915)-FIND("/",N915))</f>
        <v>plays</v>
      </c>
      <c r="S915" s="11">
        <f t="shared" si="28"/>
        <v>41736.208333333336</v>
      </c>
      <c r="T915" s="11">
        <f t="shared" si="29"/>
        <v>41737.208333333336</v>
      </c>
    </row>
    <row r="916" spans="1:20" ht="31.2" x14ac:dyDescent="0.3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170</v>
      </c>
      <c r="H916" t="s">
        <v>21</v>
      </c>
      <c r="I916" t="s">
        <v>22</v>
      </c>
      <c r="J916">
        <v>1291356000</v>
      </c>
      <c r="K916">
        <v>1293170400</v>
      </c>
      <c r="L916" t="b">
        <v>0</v>
      </c>
      <c r="M916" t="b">
        <v>1</v>
      </c>
      <c r="N916" t="s">
        <v>33</v>
      </c>
      <c r="O916" s="4">
        <f>E916/D916</f>
        <v>5.1138095238095236</v>
      </c>
      <c r="P916" s="5">
        <f>IFERROR(E916/G916,"No Backers")</f>
        <v>63.170588235294119</v>
      </c>
      <c r="Q916" s="7" t="str">
        <f>LEFT(N916,FIND("/",N916)-1)</f>
        <v>theater</v>
      </c>
      <c r="R916" s="7" t="str">
        <f>RIGHT(N916,LEN(N916)-FIND("/",N916))</f>
        <v>plays</v>
      </c>
      <c r="S916" s="11">
        <f t="shared" si="28"/>
        <v>40515.25</v>
      </c>
      <c r="T916" s="11">
        <f t="shared" si="29"/>
        <v>40536.25</v>
      </c>
    </row>
    <row r="917" spans="1:20" x14ac:dyDescent="0.3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173</v>
      </c>
      <c r="H917" t="s">
        <v>40</v>
      </c>
      <c r="I917" t="s">
        <v>41</v>
      </c>
      <c r="J917">
        <v>1501304400</v>
      </c>
      <c r="K917">
        <v>1501477200</v>
      </c>
      <c r="L917" t="b">
        <v>0</v>
      </c>
      <c r="M917" t="b">
        <v>0</v>
      </c>
      <c r="N917" t="s">
        <v>17</v>
      </c>
      <c r="O917" s="4">
        <f>E917/D917</f>
        <v>5.1291666666666664</v>
      </c>
      <c r="P917" s="5">
        <f>IFERROR(E917/G917,"No Backers")</f>
        <v>71.156069364161851</v>
      </c>
      <c r="Q917" s="7" t="str">
        <f>LEFT(N917,FIND("/",N917)-1)</f>
        <v>food</v>
      </c>
      <c r="R917" s="7" t="str">
        <f>RIGHT(N917,LEN(N917)-FIND("/",N917))</f>
        <v>food trucks</v>
      </c>
      <c r="S917" s="11">
        <f t="shared" si="28"/>
        <v>42945.208333333328</v>
      </c>
      <c r="T917" s="11">
        <f t="shared" si="29"/>
        <v>42947.208333333328</v>
      </c>
    </row>
    <row r="918" spans="1:20" x14ac:dyDescent="0.3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157</v>
      </c>
      <c r="H918" t="s">
        <v>21</v>
      </c>
      <c r="I918" t="s">
        <v>22</v>
      </c>
      <c r="J918">
        <v>1373432400</v>
      </c>
      <c r="K918">
        <v>1375851600</v>
      </c>
      <c r="L918" t="b">
        <v>0</v>
      </c>
      <c r="M918" t="b">
        <v>1</v>
      </c>
      <c r="N918" t="s">
        <v>33</v>
      </c>
      <c r="O918" s="4">
        <f>E918/D918</f>
        <v>5.1764999999999999</v>
      </c>
      <c r="P918" s="5">
        <f>IFERROR(E918/G918,"No Backers")</f>
        <v>65.942675159235662</v>
      </c>
      <c r="Q918" s="7" t="str">
        <f>LEFT(N918,FIND("/",N918)-1)</f>
        <v>theater</v>
      </c>
      <c r="R918" s="7" t="str">
        <f>RIGHT(N918,LEN(N918)-FIND("/",N918))</f>
        <v>plays</v>
      </c>
      <c r="S918" s="11">
        <f t="shared" si="28"/>
        <v>41465.208333333336</v>
      </c>
      <c r="T918" s="11">
        <f t="shared" si="29"/>
        <v>41493.208333333336</v>
      </c>
    </row>
    <row r="919" spans="1:20" x14ac:dyDescent="0.3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980</v>
      </c>
      <c r="H919" t="s">
        <v>21</v>
      </c>
      <c r="I919" t="s">
        <v>22</v>
      </c>
      <c r="J919">
        <v>1406178000</v>
      </c>
      <c r="K919">
        <v>1407301200</v>
      </c>
      <c r="L919" t="b">
        <v>0</v>
      </c>
      <c r="M919" t="b">
        <v>0</v>
      </c>
      <c r="N919" t="s">
        <v>148</v>
      </c>
      <c r="O919" s="4">
        <f>E919/D919</f>
        <v>5.2700632911392402</v>
      </c>
      <c r="P919" s="5">
        <f>IFERROR(E919/G919,"No Backers")</f>
        <v>84.96632653061225</v>
      </c>
      <c r="Q919" s="7" t="str">
        <f>LEFT(N919,FIND("/",N919)-1)</f>
        <v>music</v>
      </c>
      <c r="R919" s="7" t="str">
        <f>RIGHT(N919,LEN(N919)-FIND("/",N919))</f>
        <v>metal</v>
      </c>
      <c r="S919" s="11">
        <f t="shared" si="28"/>
        <v>41844.208333333336</v>
      </c>
      <c r="T919" s="11">
        <f t="shared" si="29"/>
        <v>41857.208333333336</v>
      </c>
    </row>
    <row r="920" spans="1:20" x14ac:dyDescent="0.3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186</v>
      </c>
      <c r="H920" t="s">
        <v>26</v>
      </c>
      <c r="I920" t="s">
        <v>27</v>
      </c>
      <c r="J920">
        <v>1343365200</v>
      </c>
      <c r="K920">
        <v>1345870800</v>
      </c>
      <c r="L920" t="b">
        <v>0</v>
      </c>
      <c r="M920" t="b">
        <v>1</v>
      </c>
      <c r="N920" t="s">
        <v>89</v>
      </c>
      <c r="O920" s="4">
        <f>E920/D920</f>
        <v>5.2992307692307694</v>
      </c>
      <c r="P920" s="5">
        <f>IFERROR(E920/G920,"No Backers")</f>
        <v>37.037634408602152</v>
      </c>
      <c r="Q920" s="7" t="str">
        <f>LEFT(N920,FIND("/",N920)-1)</f>
        <v>games</v>
      </c>
      <c r="R920" s="7" t="str">
        <f>RIGHT(N920,LEN(N920)-FIND("/",N920))</f>
        <v>video games</v>
      </c>
      <c r="S920" s="11">
        <f t="shared" si="28"/>
        <v>41117.208333333336</v>
      </c>
      <c r="T920" s="11">
        <f t="shared" si="29"/>
        <v>41146.208333333336</v>
      </c>
    </row>
    <row r="921" spans="1:20" x14ac:dyDescent="0.3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110</v>
      </c>
      <c r="H921" t="s">
        <v>15</v>
      </c>
      <c r="I921" t="s">
        <v>16</v>
      </c>
      <c r="J921">
        <v>1277787600</v>
      </c>
      <c r="K921">
        <v>1279515600</v>
      </c>
      <c r="L921" t="b">
        <v>0</v>
      </c>
      <c r="M921" t="b">
        <v>0</v>
      </c>
      <c r="N921" t="s">
        <v>68</v>
      </c>
      <c r="O921" s="4">
        <f>E921/D921</f>
        <v>5.4285714285714288</v>
      </c>
      <c r="P921" s="5">
        <f>IFERROR(E921/G921,"No Backers")</f>
        <v>69.090909090909093</v>
      </c>
      <c r="Q921" s="7" t="str">
        <f>LEFT(N921,FIND("/",N921)-1)</f>
        <v>publishing</v>
      </c>
      <c r="R921" s="7" t="str">
        <f>RIGHT(N921,LEN(N921)-FIND("/",N921))</f>
        <v>nonfiction</v>
      </c>
      <c r="S921" s="11">
        <f t="shared" si="28"/>
        <v>40358.208333333336</v>
      </c>
      <c r="T921" s="11">
        <f t="shared" si="29"/>
        <v>40378.208333333336</v>
      </c>
    </row>
    <row r="922" spans="1:20" x14ac:dyDescent="0.3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53</v>
      </c>
      <c r="H922" t="s">
        <v>21</v>
      </c>
      <c r="I922" t="s">
        <v>22</v>
      </c>
      <c r="J922">
        <v>1487743200</v>
      </c>
      <c r="K922">
        <v>1488520800</v>
      </c>
      <c r="L922" t="b">
        <v>0</v>
      </c>
      <c r="M922" t="b">
        <v>0</v>
      </c>
      <c r="N922" t="s">
        <v>68</v>
      </c>
      <c r="O922" s="4">
        <f>E922/D922</f>
        <v>5.4379999999999997</v>
      </c>
      <c r="P922" s="5">
        <f>IFERROR(E922/G922,"No Backers")</f>
        <v>102.60377358490567</v>
      </c>
      <c r="Q922" s="7" t="str">
        <f>LEFT(N922,FIND("/",N922)-1)</f>
        <v>publishing</v>
      </c>
      <c r="R922" s="7" t="str">
        <f>RIGHT(N922,LEN(N922)-FIND("/",N922))</f>
        <v>nonfiction</v>
      </c>
      <c r="S922" s="11">
        <f t="shared" si="28"/>
        <v>42788.25</v>
      </c>
      <c r="T922" s="11">
        <f t="shared" si="29"/>
        <v>42797.25</v>
      </c>
    </row>
    <row r="923" spans="1:20" x14ac:dyDescent="0.3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142</v>
      </c>
      <c r="H923" t="s">
        <v>21</v>
      </c>
      <c r="I923" t="s">
        <v>22</v>
      </c>
      <c r="J923">
        <v>1470546000</v>
      </c>
      <c r="K923">
        <v>1474088400</v>
      </c>
      <c r="L923" t="b">
        <v>0</v>
      </c>
      <c r="M923" t="b">
        <v>0</v>
      </c>
      <c r="N923" t="s">
        <v>42</v>
      </c>
      <c r="O923" s="4">
        <f>E923/D923</f>
        <v>5.4614285714285717</v>
      </c>
      <c r="P923" s="5">
        <f>IFERROR(E923/G923,"No Backers")</f>
        <v>80.767605633802816</v>
      </c>
      <c r="Q923" s="7" t="str">
        <f>LEFT(N923,FIND("/",N923)-1)</f>
        <v>film &amp; video</v>
      </c>
      <c r="R923" s="7" t="str">
        <f>RIGHT(N923,LEN(N923)-FIND("/",N923))</f>
        <v>documentary</v>
      </c>
      <c r="S923" s="11">
        <f t="shared" si="28"/>
        <v>42589.208333333328</v>
      </c>
      <c r="T923" s="11">
        <f t="shared" si="29"/>
        <v>42630.208333333328</v>
      </c>
    </row>
    <row r="924" spans="1:20" ht="31.2" x14ac:dyDescent="0.3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268</v>
      </c>
      <c r="H924" t="s">
        <v>21</v>
      </c>
      <c r="I924" t="s">
        <v>22</v>
      </c>
      <c r="J924">
        <v>1332392400</v>
      </c>
      <c r="K924">
        <v>1332478800</v>
      </c>
      <c r="L924" t="b">
        <v>0</v>
      </c>
      <c r="M924" t="b">
        <v>0</v>
      </c>
      <c r="N924" t="s">
        <v>65</v>
      </c>
      <c r="O924" s="4">
        <f>E924/D924</f>
        <v>5.4736000000000002</v>
      </c>
      <c r="P924" s="5">
        <f>IFERROR(E924/G924,"No Backers")</f>
        <v>51.059701492537314</v>
      </c>
      <c r="Q924" s="7" t="str">
        <f>LEFT(N924,FIND("/",N924)-1)</f>
        <v>technology</v>
      </c>
      <c r="R924" s="7" t="str">
        <f>RIGHT(N924,LEN(N924)-FIND("/",N924))</f>
        <v>wearables</v>
      </c>
      <c r="S924" s="11">
        <f t="shared" si="28"/>
        <v>40990.208333333336</v>
      </c>
      <c r="T924" s="11">
        <f t="shared" si="29"/>
        <v>40991.208333333336</v>
      </c>
    </row>
    <row r="925" spans="1:20" ht="31.2" x14ac:dyDescent="0.3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132</v>
      </c>
      <c r="H925" t="s">
        <v>107</v>
      </c>
      <c r="I925" t="s">
        <v>108</v>
      </c>
      <c r="J925">
        <v>1529038800</v>
      </c>
      <c r="K925">
        <v>1529298000</v>
      </c>
      <c r="L925" t="b">
        <v>0</v>
      </c>
      <c r="M925" t="b">
        <v>0</v>
      </c>
      <c r="N925" t="s">
        <v>65</v>
      </c>
      <c r="O925" s="4">
        <f>E925/D925</f>
        <v>5.6313333333333331</v>
      </c>
      <c r="P925" s="5">
        <f>IFERROR(E925/G925,"No Backers")</f>
        <v>63.992424242424242</v>
      </c>
      <c r="Q925" s="7" t="str">
        <f>LEFT(N925,FIND("/",N925)-1)</f>
        <v>technology</v>
      </c>
      <c r="R925" s="7" t="str">
        <f>RIGHT(N925,LEN(N925)-FIND("/",N925))</f>
        <v>wearables</v>
      </c>
      <c r="S925" s="11">
        <f t="shared" si="28"/>
        <v>43266.208333333328</v>
      </c>
      <c r="T925" s="11">
        <f t="shared" si="29"/>
        <v>43269.208333333328</v>
      </c>
    </row>
    <row r="926" spans="1:20" x14ac:dyDescent="0.3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1518</v>
      </c>
      <c r="H926" t="s">
        <v>15</v>
      </c>
      <c r="I926" t="s">
        <v>16</v>
      </c>
      <c r="J926">
        <v>1414126800</v>
      </c>
      <c r="K926">
        <v>1414904400</v>
      </c>
      <c r="L926" t="b">
        <v>0</v>
      </c>
      <c r="M926" t="b">
        <v>0</v>
      </c>
      <c r="N926" t="s">
        <v>23</v>
      </c>
      <c r="O926" s="4">
        <f>E926/D926</f>
        <v>5.6420608108108112</v>
      </c>
      <c r="P926" s="5">
        <f>IFERROR(E926/G926,"No Backers")</f>
        <v>110.01646903820817</v>
      </c>
      <c r="Q926" s="7" t="str">
        <f>LEFT(N926,FIND("/",N926)-1)</f>
        <v>music</v>
      </c>
      <c r="R926" s="7" t="str">
        <f>RIGHT(N926,LEN(N926)-FIND("/",N926))</f>
        <v>rock</v>
      </c>
      <c r="S926" s="11">
        <f t="shared" si="28"/>
        <v>41936.208333333336</v>
      </c>
      <c r="T926" s="11">
        <f t="shared" si="29"/>
        <v>41945.208333333336</v>
      </c>
    </row>
    <row r="927" spans="1:20" ht="31.2" x14ac:dyDescent="0.3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53</v>
      </c>
      <c r="H927" t="s">
        <v>21</v>
      </c>
      <c r="I927" t="s">
        <v>22</v>
      </c>
      <c r="J927">
        <v>1405314000</v>
      </c>
      <c r="K927">
        <v>1409806800</v>
      </c>
      <c r="L927" t="b">
        <v>0</v>
      </c>
      <c r="M927" t="b">
        <v>0</v>
      </c>
      <c r="N927" t="s">
        <v>33</v>
      </c>
      <c r="O927" s="4">
        <f>E927/D927</f>
        <v>5.6971428571428575</v>
      </c>
      <c r="P927" s="5">
        <f>IFERROR(E927/G927,"No Backers")</f>
        <v>75.245283018867923</v>
      </c>
      <c r="Q927" s="7" t="str">
        <f>LEFT(N927,FIND("/",N927)-1)</f>
        <v>theater</v>
      </c>
      <c r="R927" s="7" t="str">
        <f>RIGHT(N927,LEN(N927)-FIND("/",N927))</f>
        <v>plays</v>
      </c>
      <c r="S927" s="11">
        <f t="shared" si="28"/>
        <v>41834.208333333336</v>
      </c>
      <c r="T927" s="11">
        <f t="shared" si="29"/>
        <v>41886.208333333336</v>
      </c>
    </row>
    <row r="928" spans="1:20" x14ac:dyDescent="0.3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219</v>
      </c>
      <c r="H928" t="s">
        <v>21</v>
      </c>
      <c r="I928" t="s">
        <v>22</v>
      </c>
      <c r="J928">
        <v>1361944800</v>
      </c>
      <c r="K928">
        <v>1362549600</v>
      </c>
      <c r="L928" t="b">
        <v>0</v>
      </c>
      <c r="M928" t="b">
        <v>0</v>
      </c>
      <c r="N928" t="s">
        <v>33</v>
      </c>
      <c r="O928" s="4">
        <f>E928/D928</f>
        <v>5.7294444444444448</v>
      </c>
      <c r="P928" s="5">
        <f>IFERROR(E928/G928,"No Backers")</f>
        <v>47.091324200913242</v>
      </c>
      <c r="Q928" s="7" t="str">
        <f>LEFT(N928,FIND("/",N928)-1)</f>
        <v>theater</v>
      </c>
      <c r="R928" s="7" t="str">
        <f>RIGHT(N928,LEN(N928)-FIND("/",N928))</f>
        <v>plays</v>
      </c>
      <c r="S928" s="11">
        <f t="shared" si="28"/>
        <v>41332.25</v>
      </c>
      <c r="T928" s="11">
        <f t="shared" si="29"/>
        <v>41339.25</v>
      </c>
    </row>
    <row r="929" spans="1:20" ht="31.2" x14ac:dyDescent="0.3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139</v>
      </c>
      <c r="H929" t="s">
        <v>15</v>
      </c>
      <c r="I929" t="s">
        <v>16</v>
      </c>
      <c r="J929">
        <v>1448258400</v>
      </c>
      <c r="K929">
        <v>1448863200</v>
      </c>
      <c r="L929" t="b">
        <v>0</v>
      </c>
      <c r="M929" t="b">
        <v>1</v>
      </c>
      <c r="N929" t="s">
        <v>28</v>
      </c>
      <c r="O929" s="4">
        <f>E929/D929</f>
        <v>5.7521428571428572</v>
      </c>
      <c r="P929" s="5">
        <f>IFERROR(E929/G929,"No Backers")</f>
        <v>57.935251798561154</v>
      </c>
      <c r="Q929" s="7" t="str">
        <f>LEFT(N929,FIND("/",N929)-1)</f>
        <v>technology</v>
      </c>
      <c r="R929" s="7" t="str">
        <f>RIGHT(N929,LEN(N929)-FIND("/",N929))</f>
        <v>web</v>
      </c>
      <c r="S929" s="11">
        <f t="shared" si="28"/>
        <v>42331.25</v>
      </c>
      <c r="T929" s="11">
        <f t="shared" si="29"/>
        <v>42338.25</v>
      </c>
    </row>
    <row r="930" spans="1:20" ht="31.2" x14ac:dyDescent="0.3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393</v>
      </c>
      <c r="H930" t="s">
        <v>21</v>
      </c>
      <c r="I930" t="s">
        <v>22</v>
      </c>
      <c r="J930">
        <v>1511244000</v>
      </c>
      <c r="K930">
        <v>1511762400</v>
      </c>
      <c r="L930" t="b">
        <v>0</v>
      </c>
      <c r="M930" t="b">
        <v>0</v>
      </c>
      <c r="N930" t="s">
        <v>71</v>
      </c>
      <c r="O930" s="4">
        <f>E930/D930</f>
        <v>5.8144</v>
      </c>
      <c r="P930" s="5">
        <f>IFERROR(E930/G930,"No Backers")</f>
        <v>36.987277353689571</v>
      </c>
      <c r="Q930" s="7" t="str">
        <f>LEFT(N930,FIND("/",N930)-1)</f>
        <v>film &amp; video</v>
      </c>
      <c r="R930" s="7" t="str">
        <f>RIGHT(N930,LEN(N930)-FIND("/",N930))</f>
        <v>animation</v>
      </c>
      <c r="S930" s="11">
        <f t="shared" si="28"/>
        <v>43060.25</v>
      </c>
      <c r="T930" s="11">
        <f t="shared" si="29"/>
        <v>43066.25</v>
      </c>
    </row>
    <row r="931" spans="1:20" x14ac:dyDescent="0.3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101</v>
      </c>
      <c r="H931" t="s">
        <v>21</v>
      </c>
      <c r="I931" t="s">
        <v>22</v>
      </c>
      <c r="J931">
        <v>1294034400</v>
      </c>
      <c r="K931">
        <v>1294120800</v>
      </c>
      <c r="L931" t="b">
        <v>0</v>
      </c>
      <c r="M931" t="b">
        <v>1</v>
      </c>
      <c r="N931" t="s">
        <v>33</v>
      </c>
      <c r="O931" s="4">
        <f>E931/D931</f>
        <v>5.9211111111111112</v>
      </c>
      <c r="P931" s="5">
        <f>IFERROR(E931/G931,"No Backers")</f>
        <v>105.52475247524752</v>
      </c>
      <c r="Q931" s="7" t="str">
        <f>LEFT(N931,FIND("/",N931)-1)</f>
        <v>theater</v>
      </c>
      <c r="R931" s="7" t="str">
        <f>RIGHT(N931,LEN(N931)-FIND("/",N931))</f>
        <v>plays</v>
      </c>
      <c r="S931" s="11">
        <f t="shared" si="28"/>
        <v>40546.25</v>
      </c>
      <c r="T931" s="11">
        <f t="shared" si="29"/>
        <v>40547.25</v>
      </c>
    </row>
    <row r="932" spans="1:20" ht="31.2" x14ac:dyDescent="0.3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83</v>
      </c>
      <c r="H932" t="s">
        <v>21</v>
      </c>
      <c r="I932" t="s">
        <v>22</v>
      </c>
      <c r="J932">
        <v>1333688400</v>
      </c>
      <c r="K932">
        <v>1336885200</v>
      </c>
      <c r="L932" t="b">
        <v>0</v>
      </c>
      <c r="M932" t="b">
        <v>0</v>
      </c>
      <c r="N932" t="s">
        <v>42</v>
      </c>
      <c r="O932" s="4">
        <f>E932/D932</f>
        <v>5.9526666666666666</v>
      </c>
      <c r="P932" s="5">
        <f>IFERROR(E932/G932,"No Backers")</f>
        <v>107.57831325301204</v>
      </c>
      <c r="Q932" s="7" t="str">
        <f>LEFT(N932,FIND("/",N932)-1)</f>
        <v>film &amp; video</v>
      </c>
      <c r="R932" s="7" t="str">
        <f>RIGHT(N932,LEN(N932)-FIND("/",N932))</f>
        <v>documentary</v>
      </c>
      <c r="S932" s="11">
        <f t="shared" si="28"/>
        <v>41005.208333333336</v>
      </c>
      <c r="T932" s="11">
        <f t="shared" si="29"/>
        <v>41042.208333333336</v>
      </c>
    </row>
    <row r="933" spans="1:20" ht="31.2" x14ac:dyDescent="0.3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138</v>
      </c>
      <c r="H933" t="s">
        <v>21</v>
      </c>
      <c r="I933" t="s">
        <v>22</v>
      </c>
      <c r="J933">
        <v>1354946400</v>
      </c>
      <c r="K933">
        <v>1356588000</v>
      </c>
      <c r="L933" t="b">
        <v>1</v>
      </c>
      <c r="M933" t="b">
        <v>0</v>
      </c>
      <c r="N933" t="s">
        <v>122</v>
      </c>
      <c r="O933" s="4">
        <f>E933/D933</f>
        <v>5.9749999999999996</v>
      </c>
      <c r="P933" s="5">
        <f>IFERROR(E933/G933,"No Backers")</f>
        <v>77.934782608695656</v>
      </c>
      <c r="Q933" s="7" t="str">
        <f>LEFT(N933,FIND("/",N933)-1)</f>
        <v>photography</v>
      </c>
      <c r="R933" s="7" t="str">
        <f>RIGHT(N933,LEN(N933)-FIND("/",N933))</f>
        <v>photography books</v>
      </c>
      <c r="S933" s="11">
        <f t="shared" si="28"/>
        <v>41251.25</v>
      </c>
      <c r="T933" s="11">
        <f t="shared" si="29"/>
        <v>41270.25</v>
      </c>
    </row>
    <row r="934" spans="1:20" ht="31.2" x14ac:dyDescent="0.3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133</v>
      </c>
      <c r="H934" t="s">
        <v>21</v>
      </c>
      <c r="I934" t="s">
        <v>22</v>
      </c>
      <c r="J934">
        <v>1392012000</v>
      </c>
      <c r="K934">
        <v>1392184800</v>
      </c>
      <c r="L934" t="b">
        <v>1</v>
      </c>
      <c r="M934" t="b">
        <v>1</v>
      </c>
      <c r="N934" t="s">
        <v>33</v>
      </c>
      <c r="O934" s="4">
        <f>E934/D934</f>
        <v>6.1521739130434785</v>
      </c>
      <c r="P934" s="5">
        <f>IFERROR(E934/G934,"No Backers")</f>
        <v>106.39097744360902</v>
      </c>
      <c r="Q934" s="7" t="str">
        <f>LEFT(N934,FIND("/",N934)-1)</f>
        <v>theater</v>
      </c>
      <c r="R934" s="7" t="str">
        <f>RIGHT(N934,LEN(N934)-FIND("/",N934))</f>
        <v>plays</v>
      </c>
      <c r="S934" s="11">
        <f t="shared" si="28"/>
        <v>41680.25</v>
      </c>
      <c r="T934" s="11">
        <f t="shared" si="29"/>
        <v>41682.25</v>
      </c>
    </row>
    <row r="935" spans="1:20" x14ac:dyDescent="0.3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2144</v>
      </c>
      <c r="H935" t="s">
        <v>21</v>
      </c>
      <c r="I935" t="s">
        <v>22</v>
      </c>
      <c r="J935">
        <v>1473742800</v>
      </c>
      <c r="K935">
        <v>1474174800</v>
      </c>
      <c r="L935" t="b">
        <v>0</v>
      </c>
      <c r="M935" t="b">
        <v>0</v>
      </c>
      <c r="N935" t="s">
        <v>33</v>
      </c>
      <c r="O935" s="4">
        <f>E935/D935</f>
        <v>6.1980078125000002</v>
      </c>
      <c r="P935" s="5">
        <f>IFERROR(E935/G935,"No Backers")</f>
        <v>74.006063432835816</v>
      </c>
      <c r="Q935" s="7" t="str">
        <f>LEFT(N935,FIND("/",N935)-1)</f>
        <v>theater</v>
      </c>
      <c r="R935" s="7" t="str">
        <f>RIGHT(N935,LEN(N935)-FIND("/",N935))</f>
        <v>plays</v>
      </c>
      <c r="S935" s="11">
        <f t="shared" si="28"/>
        <v>42626.208333333328</v>
      </c>
      <c r="T935" s="11">
        <f t="shared" si="29"/>
        <v>42631.208333333328</v>
      </c>
    </row>
    <row r="936" spans="1:20" ht="31.2" x14ac:dyDescent="0.3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59</v>
      </c>
      <c r="H936" t="s">
        <v>21</v>
      </c>
      <c r="I936" t="s">
        <v>22</v>
      </c>
      <c r="J936">
        <v>1382677200</v>
      </c>
      <c r="K936">
        <v>1383109200</v>
      </c>
      <c r="L936" t="b">
        <v>0</v>
      </c>
      <c r="M936" t="b">
        <v>0</v>
      </c>
      <c r="N936" t="s">
        <v>33</v>
      </c>
      <c r="O936" s="4">
        <f>E936/D936</f>
        <v>6.2629999999999999</v>
      </c>
      <c r="P936" s="5">
        <f>IFERROR(E936/G936,"No Backers")</f>
        <v>106.15254237288136</v>
      </c>
      <c r="Q936" s="7" t="str">
        <f>LEFT(N936,FIND("/",N936)-1)</f>
        <v>theater</v>
      </c>
      <c r="R936" s="7" t="str">
        <f>RIGHT(N936,LEN(N936)-FIND("/",N936))</f>
        <v>plays</v>
      </c>
      <c r="S936" s="11">
        <f t="shared" si="28"/>
        <v>41572.208333333336</v>
      </c>
      <c r="T936" s="11">
        <f t="shared" si="29"/>
        <v>41577.208333333336</v>
      </c>
    </row>
    <row r="937" spans="1:20" x14ac:dyDescent="0.3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127</v>
      </c>
      <c r="H937" t="s">
        <v>21</v>
      </c>
      <c r="I937" t="s">
        <v>22</v>
      </c>
      <c r="J937">
        <v>1503982800</v>
      </c>
      <c r="K937">
        <v>1506574800</v>
      </c>
      <c r="L937" t="b">
        <v>0</v>
      </c>
      <c r="M937" t="b">
        <v>0</v>
      </c>
      <c r="N937" t="s">
        <v>89</v>
      </c>
      <c r="O937" s="4">
        <f>E937/D937</f>
        <v>6.374545454545455</v>
      </c>
      <c r="P937" s="5">
        <f>IFERROR(E937/G937,"No Backers")</f>
        <v>55.212598425196852</v>
      </c>
      <c r="Q937" s="7" t="str">
        <f>LEFT(N937,FIND("/",N937)-1)</f>
        <v>games</v>
      </c>
      <c r="R937" s="7" t="str">
        <f>RIGHT(N937,LEN(N937)-FIND("/",N937))</f>
        <v>video games</v>
      </c>
      <c r="S937" s="11">
        <f t="shared" si="28"/>
        <v>42976.208333333328</v>
      </c>
      <c r="T937" s="11">
        <f t="shared" si="29"/>
        <v>43006.208333333328</v>
      </c>
    </row>
    <row r="938" spans="1:20" x14ac:dyDescent="0.3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100</v>
      </c>
      <c r="H938" t="s">
        <v>21</v>
      </c>
      <c r="I938" t="s">
        <v>22</v>
      </c>
      <c r="J938">
        <v>1390370400</v>
      </c>
      <c r="K938">
        <v>1392271200</v>
      </c>
      <c r="L938" t="b">
        <v>0</v>
      </c>
      <c r="M938" t="b">
        <v>0</v>
      </c>
      <c r="N938" t="s">
        <v>68</v>
      </c>
      <c r="O938" s="4">
        <f>E938/D938</f>
        <v>6.4947058823529416</v>
      </c>
      <c r="P938" s="5">
        <f>IFERROR(E938/G938,"No Backers")</f>
        <v>110.41</v>
      </c>
      <c r="Q938" s="7" t="str">
        <f>LEFT(N938,FIND("/",N938)-1)</f>
        <v>publishing</v>
      </c>
      <c r="R938" s="7" t="str">
        <f>RIGHT(N938,LEN(N938)-FIND("/",N938))</f>
        <v>nonfiction</v>
      </c>
      <c r="S938" s="11">
        <f t="shared" si="28"/>
        <v>41661.25</v>
      </c>
      <c r="T938" s="11">
        <f t="shared" si="29"/>
        <v>41683.25</v>
      </c>
    </row>
    <row r="939" spans="1:20" x14ac:dyDescent="0.3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1467</v>
      </c>
      <c r="H939" t="s">
        <v>15</v>
      </c>
      <c r="I939" t="s">
        <v>16</v>
      </c>
      <c r="J939">
        <v>1308546000</v>
      </c>
      <c r="K939">
        <v>1308978000</v>
      </c>
      <c r="L939" t="b">
        <v>0</v>
      </c>
      <c r="M939" t="b">
        <v>1</v>
      </c>
      <c r="N939" t="s">
        <v>60</v>
      </c>
      <c r="O939" s="4">
        <f>E939/D939</f>
        <v>6.5205847953216374</v>
      </c>
      <c r="P939" s="5">
        <f>IFERROR(E939/G939,"No Backers")</f>
        <v>76.006816632583508</v>
      </c>
      <c r="Q939" s="7" t="str">
        <f>LEFT(N939,FIND("/",N939)-1)</f>
        <v>music</v>
      </c>
      <c r="R939" s="7" t="str">
        <f>RIGHT(N939,LEN(N939)-FIND("/",N939))</f>
        <v>indie rock</v>
      </c>
      <c r="S939" s="11">
        <f t="shared" si="28"/>
        <v>40714.208333333336</v>
      </c>
      <c r="T939" s="11">
        <f t="shared" si="29"/>
        <v>40719.208333333336</v>
      </c>
    </row>
    <row r="940" spans="1:20" x14ac:dyDescent="0.3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166</v>
      </c>
      <c r="H940" t="s">
        <v>21</v>
      </c>
      <c r="I940" t="s">
        <v>22</v>
      </c>
      <c r="J940">
        <v>1500699600</v>
      </c>
      <c r="K940">
        <v>1501131600</v>
      </c>
      <c r="L940" t="b">
        <v>0</v>
      </c>
      <c r="M940" t="b">
        <v>0</v>
      </c>
      <c r="N940" t="s">
        <v>23</v>
      </c>
      <c r="O940" s="4">
        <f>E940/D940</f>
        <v>6.5545454545454547</v>
      </c>
      <c r="P940" s="5">
        <f>IFERROR(E940/G940,"No Backers")</f>
        <v>86.867469879518069</v>
      </c>
      <c r="Q940" s="7" t="str">
        <f>LEFT(N940,FIND("/",N940)-1)</f>
        <v>music</v>
      </c>
      <c r="R940" s="7" t="str">
        <f>RIGHT(N940,LEN(N940)-FIND("/",N940))</f>
        <v>rock</v>
      </c>
      <c r="S940" s="11">
        <f t="shared" si="28"/>
        <v>42938.208333333328</v>
      </c>
      <c r="T940" s="11">
        <f t="shared" si="29"/>
        <v>42943.208333333328</v>
      </c>
    </row>
    <row r="941" spans="1:20" x14ac:dyDescent="0.3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98</v>
      </c>
      <c r="H941" t="s">
        <v>36</v>
      </c>
      <c r="I941" t="s">
        <v>37</v>
      </c>
      <c r="J941">
        <v>1552798800</v>
      </c>
      <c r="K941">
        <v>1552885200</v>
      </c>
      <c r="L941" t="b">
        <v>0</v>
      </c>
      <c r="M941" t="b">
        <v>0</v>
      </c>
      <c r="N941" t="s">
        <v>119</v>
      </c>
      <c r="O941" s="4">
        <f>E941/D941</f>
        <v>6.5881249999999998</v>
      </c>
      <c r="P941" s="5">
        <f>IFERROR(E941/G941,"No Backers")</f>
        <v>107.56122448979592</v>
      </c>
      <c r="Q941" s="7" t="str">
        <f>LEFT(N941,FIND("/",N941)-1)</f>
        <v>publishing</v>
      </c>
      <c r="R941" s="7" t="str">
        <f>RIGHT(N941,LEN(N941)-FIND("/",N941))</f>
        <v>fiction</v>
      </c>
      <c r="S941" s="11">
        <f t="shared" si="28"/>
        <v>43541.208333333328</v>
      </c>
      <c r="T941" s="11">
        <f t="shared" si="29"/>
        <v>43542.208333333328</v>
      </c>
    </row>
    <row r="942" spans="1:20" x14ac:dyDescent="0.3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88</v>
      </c>
      <c r="H942" t="s">
        <v>21</v>
      </c>
      <c r="I942" t="s">
        <v>22</v>
      </c>
      <c r="J942">
        <v>1480226400</v>
      </c>
      <c r="K942">
        <v>1480485600</v>
      </c>
      <c r="L942" t="b">
        <v>0</v>
      </c>
      <c r="M942" t="b">
        <v>0</v>
      </c>
      <c r="N942" t="s">
        <v>159</v>
      </c>
      <c r="O942" s="4">
        <f>E942/D942</f>
        <v>6.609285714285714</v>
      </c>
      <c r="P942" s="5">
        <f>IFERROR(E942/G942,"No Backers")</f>
        <v>105.14772727272727</v>
      </c>
      <c r="Q942" s="7" t="str">
        <f>LEFT(N942,FIND("/",N942)-1)</f>
        <v>music</v>
      </c>
      <c r="R942" s="7" t="str">
        <f>RIGHT(N942,LEN(N942)-FIND("/",N942))</f>
        <v>jazz</v>
      </c>
      <c r="S942" s="11">
        <f t="shared" si="28"/>
        <v>42701.25</v>
      </c>
      <c r="T942" s="11">
        <f t="shared" si="29"/>
        <v>42704.25</v>
      </c>
    </row>
    <row r="943" spans="1:20" x14ac:dyDescent="0.3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134</v>
      </c>
      <c r="H943" t="s">
        <v>21</v>
      </c>
      <c r="I943" t="s">
        <v>22</v>
      </c>
      <c r="J943">
        <v>1388728800</v>
      </c>
      <c r="K943">
        <v>1389592800</v>
      </c>
      <c r="L943" t="b">
        <v>0</v>
      </c>
      <c r="M943" t="b">
        <v>0</v>
      </c>
      <c r="N943" t="s">
        <v>119</v>
      </c>
      <c r="O943" s="4">
        <f>E943/D943</f>
        <v>6.6885714285714286</v>
      </c>
      <c r="P943" s="5">
        <f>IFERROR(E943/G943,"No Backers")</f>
        <v>104.82089552238806</v>
      </c>
      <c r="Q943" s="7" t="str">
        <f>LEFT(N943,FIND("/",N943)-1)</f>
        <v>publishing</v>
      </c>
      <c r="R943" s="7" t="str">
        <f>RIGHT(N943,LEN(N943)-FIND("/",N943))</f>
        <v>fiction</v>
      </c>
      <c r="S943" s="11">
        <f t="shared" si="28"/>
        <v>41642.25</v>
      </c>
      <c r="T943" s="11">
        <f t="shared" si="29"/>
        <v>41652.25</v>
      </c>
    </row>
    <row r="944" spans="1:20" x14ac:dyDescent="0.3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54</v>
      </c>
      <c r="H944" t="s">
        <v>21</v>
      </c>
      <c r="I944" t="s">
        <v>22</v>
      </c>
      <c r="J944">
        <v>1435726800</v>
      </c>
      <c r="K944">
        <v>1438837200</v>
      </c>
      <c r="L944" t="b">
        <v>0</v>
      </c>
      <c r="M944" t="b">
        <v>0</v>
      </c>
      <c r="N944" t="s">
        <v>71</v>
      </c>
      <c r="O944" s="4">
        <f>E944/D944</f>
        <v>6.7033333333333331</v>
      </c>
      <c r="P944" s="5">
        <f>IFERROR(E944/G944,"No Backers")</f>
        <v>74.481481481481481</v>
      </c>
      <c r="Q944" s="7" t="str">
        <f>LEFT(N944,FIND("/",N944)-1)</f>
        <v>film &amp; video</v>
      </c>
      <c r="R944" s="7" t="str">
        <f>RIGHT(N944,LEN(N944)-FIND("/",N944))</f>
        <v>animation</v>
      </c>
      <c r="S944" s="11">
        <f t="shared" si="28"/>
        <v>42186.208333333328</v>
      </c>
      <c r="T944" s="11">
        <f t="shared" si="29"/>
        <v>42222.208333333328</v>
      </c>
    </row>
    <row r="945" spans="1:20" ht="31.2" x14ac:dyDescent="0.3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157</v>
      </c>
      <c r="H945" t="s">
        <v>21</v>
      </c>
      <c r="I945" t="s">
        <v>22</v>
      </c>
      <c r="J945">
        <v>1406264400</v>
      </c>
      <c r="K945">
        <v>1407819600</v>
      </c>
      <c r="L945" t="b">
        <v>0</v>
      </c>
      <c r="M945" t="b">
        <v>0</v>
      </c>
      <c r="N945" t="s">
        <v>28</v>
      </c>
      <c r="O945" s="4">
        <f>E945/D945</f>
        <v>6.8119047619047617</v>
      </c>
      <c r="P945" s="5">
        <f>IFERROR(E945/G945,"No Backers")</f>
        <v>91.114649681528661</v>
      </c>
      <c r="Q945" s="7" t="str">
        <f>LEFT(N945,FIND("/",N945)-1)</f>
        <v>technology</v>
      </c>
      <c r="R945" s="7" t="str">
        <f>RIGHT(N945,LEN(N945)-FIND("/",N945))</f>
        <v>web</v>
      </c>
      <c r="S945" s="11">
        <f t="shared" si="28"/>
        <v>41845.208333333336</v>
      </c>
      <c r="T945" s="11">
        <f t="shared" si="29"/>
        <v>41863.208333333336</v>
      </c>
    </row>
    <row r="946" spans="1:20" x14ac:dyDescent="0.3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154</v>
      </c>
      <c r="H946" t="s">
        <v>40</v>
      </c>
      <c r="I946" t="s">
        <v>41</v>
      </c>
      <c r="J946">
        <v>1276664400</v>
      </c>
      <c r="K946">
        <v>1278738000</v>
      </c>
      <c r="L946" t="b">
        <v>1</v>
      </c>
      <c r="M946" t="b">
        <v>0</v>
      </c>
      <c r="N946" t="s">
        <v>17</v>
      </c>
      <c r="O946" s="4">
        <f>E946/D946</f>
        <v>6.9424999999999999</v>
      </c>
      <c r="P946" s="5">
        <f>IFERROR(E946/G946,"No Backers")</f>
        <v>72.129870129870127</v>
      </c>
      <c r="Q946" s="7" t="str">
        <f>LEFT(N946,FIND("/",N946)-1)</f>
        <v>food</v>
      </c>
      <c r="R946" s="7" t="str">
        <f>RIGHT(N946,LEN(N946)-FIND("/",N946))</f>
        <v>food trucks</v>
      </c>
      <c r="S946" s="11">
        <f t="shared" si="28"/>
        <v>40345.208333333336</v>
      </c>
      <c r="T946" s="11">
        <f t="shared" si="29"/>
        <v>40369.208333333336</v>
      </c>
    </row>
    <row r="947" spans="1:20" x14ac:dyDescent="0.3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89</v>
      </c>
      <c r="H947" t="s">
        <v>21</v>
      </c>
      <c r="I947" t="s">
        <v>22</v>
      </c>
      <c r="J947">
        <v>1267682400</v>
      </c>
      <c r="K947">
        <v>1268114400</v>
      </c>
      <c r="L947" t="b">
        <v>0</v>
      </c>
      <c r="M947" t="b">
        <v>0</v>
      </c>
      <c r="N947" t="s">
        <v>100</v>
      </c>
      <c r="O947" s="4">
        <f>E947/D947</f>
        <v>7.003333333333333</v>
      </c>
      <c r="P947" s="5">
        <f>IFERROR(E947/G947,"No Backers")</f>
        <v>70.82022471910112</v>
      </c>
      <c r="Q947" s="7" t="str">
        <f>LEFT(N947,FIND("/",N947)-1)</f>
        <v>film &amp; video</v>
      </c>
      <c r="R947" s="7" t="str">
        <f>RIGHT(N947,LEN(N947)-FIND("/",N947))</f>
        <v>shorts</v>
      </c>
      <c r="S947" s="11">
        <f t="shared" si="28"/>
        <v>40241.25</v>
      </c>
      <c r="T947" s="11">
        <f t="shared" si="29"/>
        <v>40246.25</v>
      </c>
    </row>
    <row r="948" spans="1:20" x14ac:dyDescent="0.3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254</v>
      </c>
      <c r="H948" t="s">
        <v>21</v>
      </c>
      <c r="I948" t="s">
        <v>22</v>
      </c>
      <c r="J948">
        <v>1473483600</v>
      </c>
      <c r="K948">
        <v>1476766800</v>
      </c>
      <c r="L948" t="b">
        <v>0</v>
      </c>
      <c r="M948" t="b">
        <v>0</v>
      </c>
      <c r="N948" t="s">
        <v>33</v>
      </c>
      <c r="O948" s="4">
        <f>E948/D948</f>
        <v>7.0633333333333335</v>
      </c>
      <c r="P948" s="5">
        <f>IFERROR(E948/G948,"No Backers")</f>
        <v>25.027559055118111</v>
      </c>
      <c r="Q948" s="7" t="str">
        <f>LEFT(N948,FIND("/",N948)-1)</f>
        <v>theater</v>
      </c>
      <c r="R948" s="7" t="str">
        <f>RIGHT(N948,LEN(N948)-FIND("/",N948))</f>
        <v>plays</v>
      </c>
      <c r="S948" s="11">
        <f t="shared" si="28"/>
        <v>42623.208333333328</v>
      </c>
      <c r="T948" s="11">
        <f t="shared" si="29"/>
        <v>42661.208333333328</v>
      </c>
    </row>
    <row r="949" spans="1:20" x14ac:dyDescent="0.3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137</v>
      </c>
      <c r="H949" t="s">
        <v>98</v>
      </c>
      <c r="I949" t="s">
        <v>99</v>
      </c>
      <c r="J949">
        <v>1495429200</v>
      </c>
      <c r="K949">
        <v>1496293200</v>
      </c>
      <c r="L949" t="b">
        <v>0</v>
      </c>
      <c r="M949" t="b">
        <v>0</v>
      </c>
      <c r="N949" t="s">
        <v>33</v>
      </c>
      <c r="O949" s="4">
        <f>E949/D949</f>
        <v>7.0705882352941174</v>
      </c>
      <c r="P949" s="5">
        <f>IFERROR(E949/G949,"No Backers")</f>
        <v>87.737226277372258</v>
      </c>
      <c r="Q949" s="7" t="str">
        <f>LEFT(N949,FIND("/",N949)-1)</f>
        <v>theater</v>
      </c>
      <c r="R949" s="7" t="str">
        <f>RIGHT(N949,LEN(N949)-FIND("/",N949))</f>
        <v>plays</v>
      </c>
      <c r="S949" s="11">
        <f t="shared" si="28"/>
        <v>42877.208333333328</v>
      </c>
      <c r="T949" s="11">
        <f t="shared" si="29"/>
        <v>42887.208333333328</v>
      </c>
    </row>
    <row r="950" spans="1:20" x14ac:dyDescent="0.3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140</v>
      </c>
      <c r="H950" t="s">
        <v>21</v>
      </c>
      <c r="I950" t="s">
        <v>22</v>
      </c>
      <c r="J950">
        <v>1533877200</v>
      </c>
      <c r="K950">
        <v>1534050000</v>
      </c>
      <c r="L950" t="b">
        <v>0</v>
      </c>
      <c r="M950" t="b">
        <v>1</v>
      </c>
      <c r="N950" t="s">
        <v>33</v>
      </c>
      <c r="O950" s="4">
        <f>E950/D950</f>
        <v>7.12</v>
      </c>
      <c r="P950" s="5">
        <f>IFERROR(E950/G950,"No Backers")</f>
        <v>101.71428571428571</v>
      </c>
      <c r="Q950" s="7" t="str">
        <f>LEFT(N950,FIND("/",N950)-1)</f>
        <v>theater</v>
      </c>
      <c r="R950" s="7" t="str">
        <f>RIGHT(N950,LEN(N950)-FIND("/",N950))</f>
        <v>plays</v>
      </c>
      <c r="S950" s="11">
        <f t="shared" si="28"/>
        <v>43322.208333333328</v>
      </c>
      <c r="T950" s="11">
        <f t="shared" si="29"/>
        <v>43324.208333333328</v>
      </c>
    </row>
    <row r="951" spans="1:20" ht="31.2" x14ac:dyDescent="0.3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123</v>
      </c>
      <c r="H951" t="s">
        <v>107</v>
      </c>
      <c r="I951" t="s">
        <v>108</v>
      </c>
      <c r="J951">
        <v>1525755600</v>
      </c>
      <c r="K951">
        <v>1525928400</v>
      </c>
      <c r="L951" t="b">
        <v>0</v>
      </c>
      <c r="M951" t="b">
        <v>1</v>
      </c>
      <c r="N951" t="s">
        <v>71</v>
      </c>
      <c r="O951" s="4">
        <f>E951/D951</f>
        <v>7.1776470588235295</v>
      </c>
      <c r="P951" s="5">
        <f>IFERROR(E951/G951,"No Backers")</f>
        <v>99.203252032520325</v>
      </c>
      <c r="Q951" s="7" t="str">
        <f>LEFT(N951,FIND("/",N951)-1)</f>
        <v>film &amp; video</v>
      </c>
      <c r="R951" s="7" t="str">
        <f>RIGHT(N951,LEN(N951)-FIND("/",N951))</f>
        <v>animation</v>
      </c>
      <c r="S951" s="11">
        <f t="shared" si="28"/>
        <v>43228.208333333328</v>
      </c>
      <c r="T951" s="11">
        <f t="shared" si="29"/>
        <v>43230.208333333328</v>
      </c>
    </row>
    <row r="952" spans="1:20" ht="31.2" x14ac:dyDescent="0.3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3318</v>
      </c>
      <c r="H952" t="s">
        <v>36</v>
      </c>
      <c r="I952" t="s">
        <v>37</v>
      </c>
      <c r="J952">
        <v>1560574800</v>
      </c>
      <c r="K952">
        <v>1561957200</v>
      </c>
      <c r="L952" t="b">
        <v>0</v>
      </c>
      <c r="M952" t="b">
        <v>0</v>
      </c>
      <c r="N952" t="s">
        <v>33</v>
      </c>
      <c r="O952" s="4">
        <f>E952/D952</f>
        <v>7.2232472324723247</v>
      </c>
      <c r="P952" s="5">
        <f>IFERROR(E952/G952,"No Backers")</f>
        <v>58.996383363471971</v>
      </c>
      <c r="Q952" s="7" t="str">
        <f>LEFT(N952,FIND("/",N952)-1)</f>
        <v>theater</v>
      </c>
      <c r="R952" s="7" t="str">
        <f>RIGHT(N952,LEN(N952)-FIND("/",N952))</f>
        <v>plays</v>
      </c>
      <c r="S952" s="11">
        <f t="shared" si="28"/>
        <v>43631.208333333328</v>
      </c>
      <c r="T952" s="11">
        <f t="shared" si="29"/>
        <v>43647.208333333328</v>
      </c>
    </row>
    <row r="953" spans="1:20" ht="31.2" x14ac:dyDescent="0.3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249</v>
      </c>
      <c r="H953" t="s">
        <v>21</v>
      </c>
      <c r="I953" t="s">
        <v>22</v>
      </c>
      <c r="J953">
        <v>1433480400</v>
      </c>
      <c r="K953">
        <v>1433566800</v>
      </c>
      <c r="L953" t="b">
        <v>0</v>
      </c>
      <c r="M953" t="b">
        <v>0</v>
      </c>
      <c r="N953" t="s">
        <v>28</v>
      </c>
      <c r="O953" s="4">
        <f>E953/D953</f>
        <v>7.226</v>
      </c>
      <c r="P953" s="5">
        <f>IFERROR(E953/G953,"No Backers")</f>
        <v>58.040160642570278</v>
      </c>
      <c r="Q953" s="7" t="str">
        <f>LEFT(N953,FIND("/",N953)-1)</f>
        <v>technology</v>
      </c>
      <c r="R953" s="7" t="str">
        <f>RIGHT(N953,LEN(N953)-FIND("/",N953))</f>
        <v>web</v>
      </c>
      <c r="S953" s="11">
        <f t="shared" si="28"/>
        <v>42160.208333333328</v>
      </c>
      <c r="T953" s="11">
        <f t="shared" si="29"/>
        <v>42161.208333333328</v>
      </c>
    </row>
    <row r="954" spans="1:20" x14ac:dyDescent="0.3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64</v>
      </c>
      <c r="H954" t="s">
        <v>21</v>
      </c>
      <c r="I954" t="s">
        <v>22</v>
      </c>
      <c r="J954">
        <v>1561784400</v>
      </c>
      <c r="K954">
        <v>1562907600</v>
      </c>
      <c r="L954" t="b">
        <v>0</v>
      </c>
      <c r="M954" t="b">
        <v>0</v>
      </c>
      <c r="N954" t="s">
        <v>122</v>
      </c>
      <c r="O954" s="4">
        <f>E954/D954</f>
        <v>7.2377777777777776</v>
      </c>
      <c r="P954" s="5">
        <f>IFERROR(E954/G954,"No Backers")</f>
        <v>101.78125</v>
      </c>
      <c r="Q954" s="7" t="str">
        <f>LEFT(N954,FIND("/",N954)-1)</f>
        <v>photography</v>
      </c>
      <c r="R954" s="7" t="str">
        <f>RIGHT(N954,LEN(N954)-FIND("/",N954))</f>
        <v>photography books</v>
      </c>
      <c r="S954" s="11">
        <f t="shared" si="28"/>
        <v>43645.208333333328</v>
      </c>
      <c r="T954" s="11">
        <f t="shared" si="29"/>
        <v>43658.208333333328</v>
      </c>
    </row>
    <row r="955" spans="1:20" x14ac:dyDescent="0.3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126</v>
      </c>
      <c r="H955" t="s">
        <v>21</v>
      </c>
      <c r="I955" t="s">
        <v>22</v>
      </c>
      <c r="J955">
        <v>1554786000</v>
      </c>
      <c r="K955">
        <v>1554872400</v>
      </c>
      <c r="L955" t="b">
        <v>0</v>
      </c>
      <c r="M955" t="b">
        <v>1</v>
      </c>
      <c r="N955" t="s">
        <v>65</v>
      </c>
      <c r="O955" s="4">
        <f>E955/D955</f>
        <v>7.2715789473684209</v>
      </c>
      <c r="P955" s="5">
        <f>IFERROR(E955/G955,"No Backers")</f>
        <v>109.65079365079364</v>
      </c>
      <c r="Q955" s="7" t="str">
        <f>LEFT(N955,FIND("/",N955)-1)</f>
        <v>technology</v>
      </c>
      <c r="R955" s="7" t="str">
        <f>RIGHT(N955,LEN(N955)-FIND("/",N955))</f>
        <v>wearables</v>
      </c>
      <c r="S955" s="11">
        <f t="shared" si="28"/>
        <v>43564.208333333328</v>
      </c>
      <c r="T955" s="11">
        <f t="shared" si="29"/>
        <v>43565.208333333328</v>
      </c>
    </row>
    <row r="956" spans="1:20" ht="31.2" x14ac:dyDescent="0.3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148</v>
      </c>
      <c r="H956" t="s">
        <v>21</v>
      </c>
      <c r="I956" t="s">
        <v>22</v>
      </c>
      <c r="J956">
        <v>1305262800</v>
      </c>
      <c r="K956">
        <v>1305954000</v>
      </c>
      <c r="L956" t="b">
        <v>0</v>
      </c>
      <c r="M956" t="b">
        <v>0</v>
      </c>
      <c r="N956" t="s">
        <v>23</v>
      </c>
      <c r="O956" s="4">
        <f>E956/D956</f>
        <v>7.2818181818181822</v>
      </c>
      <c r="P956" s="5">
        <f>IFERROR(E956/G956,"No Backers")</f>
        <v>54.121621621621621</v>
      </c>
      <c r="Q956" s="7" t="str">
        <f>LEFT(N956,FIND("/",N956)-1)</f>
        <v>music</v>
      </c>
      <c r="R956" s="7" t="str">
        <f>RIGHT(N956,LEN(N956)-FIND("/",N956))</f>
        <v>rock</v>
      </c>
      <c r="S956" s="11">
        <f t="shared" si="28"/>
        <v>40676.208333333336</v>
      </c>
      <c r="T956" s="11">
        <f t="shared" si="29"/>
        <v>40684.208333333336</v>
      </c>
    </row>
    <row r="957" spans="1:20" x14ac:dyDescent="0.3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207</v>
      </c>
      <c r="H957" t="s">
        <v>107</v>
      </c>
      <c r="I957" t="s">
        <v>108</v>
      </c>
      <c r="J957">
        <v>1522126800</v>
      </c>
      <c r="K957">
        <v>1522731600</v>
      </c>
      <c r="L957" t="b">
        <v>0</v>
      </c>
      <c r="M957" t="b">
        <v>1</v>
      </c>
      <c r="N957" t="s">
        <v>159</v>
      </c>
      <c r="O957" s="4">
        <f>E957/D957</f>
        <v>7.2973333333333334</v>
      </c>
      <c r="P957" s="5">
        <f>IFERROR(E957/G957,"No Backers")</f>
        <v>52.879227053140099</v>
      </c>
      <c r="Q957" s="7" t="str">
        <f>LEFT(N957,FIND("/",N957)-1)</f>
        <v>music</v>
      </c>
      <c r="R957" s="7" t="str">
        <f>RIGHT(N957,LEN(N957)-FIND("/",N957))</f>
        <v>jazz</v>
      </c>
      <c r="S957" s="11">
        <f t="shared" si="28"/>
        <v>43186.208333333328</v>
      </c>
      <c r="T957" s="11">
        <f t="shared" si="29"/>
        <v>43193.208333333328</v>
      </c>
    </row>
    <row r="958" spans="1:20" x14ac:dyDescent="0.3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2106</v>
      </c>
      <c r="H958" t="s">
        <v>21</v>
      </c>
      <c r="I958" t="s">
        <v>22</v>
      </c>
      <c r="J958">
        <v>1502946000</v>
      </c>
      <c r="K958">
        <v>1503637200</v>
      </c>
      <c r="L958" t="b">
        <v>0</v>
      </c>
      <c r="M958" t="b">
        <v>0</v>
      </c>
      <c r="N958" t="s">
        <v>33</v>
      </c>
      <c r="O958" s="4">
        <f>E958/D958</f>
        <v>7.3018222222222224</v>
      </c>
      <c r="P958" s="5">
        <f>IFERROR(E958/G958,"No Backers")</f>
        <v>78.010921177587846</v>
      </c>
      <c r="Q958" s="7" t="str">
        <f>LEFT(N958,FIND("/",N958)-1)</f>
        <v>theater</v>
      </c>
      <c r="R958" s="7" t="str">
        <f>RIGHT(N958,LEN(N958)-FIND("/",N958))</f>
        <v>plays</v>
      </c>
      <c r="S958" s="11">
        <f t="shared" si="28"/>
        <v>42964.208333333328</v>
      </c>
      <c r="T958" s="11">
        <f t="shared" si="29"/>
        <v>42972.208333333328</v>
      </c>
    </row>
    <row r="959" spans="1:20" x14ac:dyDescent="0.3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112</v>
      </c>
      <c r="H959" t="s">
        <v>26</v>
      </c>
      <c r="I959" t="s">
        <v>27</v>
      </c>
      <c r="J959">
        <v>1482991200</v>
      </c>
      <c r="K959">
        <v>1485324000</v>
      </c>
      <c r="L959" t="b">
        <v>0</v>
      </c>
      <c r="M959" t="b">
        <v>0</v>
      </c>
      <c r="N959" t="s">
        <v>33</v>
      </c>
      <c r="O959" s="4">
        <f>E959/D959</f>
        <v>7.3343749999999996</v>
      </c>
      <c r="P959" s="5">
        <f>IFERROR(E959/G959,"No Backers")</f>
        <v>104.77678571428571</v>
      </c>
      <c r="Q959" s="7" t="str">
        <f>LEFT(N959,FIND("/",N959)-1)</f>
        <v>theater</v>
      </c>
      <c r="R959" s="7" t="str">
        <f>RIGHT(N959,LEN(N959)-FIND("/",N959))</f>
        <v>plays</v>
      </c>
      <c r="S959" s="11">
        <f t="shared" si="28"/>
        <v>42733.25</v>
      </c>
      <c r="T959" s="11">
        <f t="shared" si="29"/>
        <v>42760.25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E960/D960</f>
        <v>7.3463636363636367</v>
      </c>
      <c r="P960" s="5">
        <f>IFERROR(E960/G960,"No Backers")</f>
        <v>72.151785714285708</v>
      </c>
      <c r="Q960" s="7" t="str">
        <f>LEFT(N960,FIND("/",N960)-1)</f>
        <v>film &amp; video</v>
      </c>
      <c r="R960" s="7" t="str">
        <f>RIGHT(N960,LEN(N960)-FIND("/",N960))</f>
        <v>animation</v>
      </c>
      <c r="S960" s="11">
        <f t="shared" si="28"/>
        <v>40350.208333333336</v>
      </c>
      <c r="T960" s="11">
        <f t="shared" si="29"/>
        <v>40372.208333333336</v>
      </c>
    </row>
    <row r="961" spans="1:20" ht="31.2" x14ac:dyDescent="0.3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148</v>
      </c>
      <c r="H961" t="s">
        <v>21</v>
      </c>
      <c r="I961" t="s">
        <v>22</v>
      </c>
      <c r="J961">
        <v>1421733600</v>
      </c>
      <c r="K961">
        <v>1422252000</v>
      </c>
      <c r="L961" t="b">
        <v>0</v>
      </c>
      <c r="M961" t="b">
        <v>0</v>
      </c>
      <c r="N961" t="s">
        <v>33</v>
      </c>
      <c r="O961" s="4">
        <f>E961/D961</f>
        <v>7.7207692307692311</v>
      </c>
      <c r="P961" s="5">
        <f>IFERROR(E961/G961,"No Backers")</f>
        <v>67.817567567567565</v>
      </c>
      <c r="Q961" s="7" t="str">
        <f>LEFT(N961,FIND("/",N961)-1)</f>
        <v>theater</v>
      </c>
      <c r="R961" s="7" t="str">
        <f>RIGHT(N961,LEN(N961)-FIND("/",N961))</f>
        <v>plays</v>
      </c>
      <c r="S961" s="11">
        <f t="shared" si="28"/>
        <v>42024.25</v>
      </c>
      <c r="T961" s="11">
        <f t="shared" si="29"/>
        <v>42030.25</v>
      </c>
    </row>
    <row r="962" spans="1:20" ht="31.2" x14ac:dyDescent="0.3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1460</v>
      </c>
      <c r="H962" t="s">
        <v>26</v>
      </c>
      <c r="I962" t="s">
        <v>27</v>
      </c>
      <c r="J962">
        <v>1310619600</v>
      </c>
      <c r="K962">
        <v>1310878800</v>
      </c>
      <c r="L962" t="b">
        <v>0</v>
      </c>
      <c r="M962" t="b">
        <v>1</v>
      </c>
      <c r="N962" t="s">
        <v>17</v>
      </c>
      <c r="O962" s="4">
        <f>E962/D962</f>
        <v>7.7443434343434348</v>
      </c>
      <c r="P962" s="5">
        <f>IFERROR(E962/G962,"No Backers")</f>
        <v>105.02602739726028</v>
      </c>
      <c r="Q962" s="7" t="str">
        <f>LEFT(N962,FIND("/",N962)-1)</f>
        <v>food</v>
      </c>
      <c r="R962" s="7" t="str">
        <f>RIGHT(N962,LEN(N962)-FIND("/",N962))</f>
        <v>food trucks</v>
      </c>
      <c r="S962" s="11">
        <f t="shared" si="28"/>
        <v>40738.208333333336</v>
      </c>
      <c r="T962" s="11">
        <f t="shared" si="29"/>
        <v>40741.208333333336</v>
      </c>
    </row>
    <row r="963" spans="1:20" x14ac:dyDescent="0.3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174</v>
      </c>
      <c r="H963" t="s">
        <v>98</v>
      </c>
      <c r="I963" t="s">
        <v>99</v>
      </c>
      <c r="J963">
        <v>1313211600</v>
      </c>
      <c r="K963">
        <v>1313643600</v>
      </c>
      <c r="L963" t="b">
        <v>0</v>
      </c>
      <c r="M963" t="b">
        <v>0</v>
      </c>
      <c r="N963" t="s">
        <v>71</v>
      </c>
      <c r="O963" s="4">
        <f>E963/D963</f>
        <v>7.8792307692307695</v>
      </c>
      <c r="P963" s="5">
        <f>IFERROR(E963/G963,"No Backers")</f>
        <v>58.867816091954026</v>
      </c>
      <c r="Q963" s="7" t="str">
        <f>LEFT(N963,FIND("/",N963)-1)</f>
        <v>film &amp; video</v>
      </c>
      <c r="R963" s="7" t="str">
        <f>RIGHT(N963,LEN(N963)-FIND("/",N963))</f>
        <v>animation</v>
      </c>
      <c r="S963" s="11">
        <f t="shared" ref="S963:S1001" si="30">(((J963/60)/60)/24)+DATE(1970,1,1)</f>
        <v>40768.208333333336</v>
      </c>
      <c r="T963" s="11">
        <f t="shared" ref="T963:T1001" si="31">(((K963/60)/60)/24)+DATE(1970,1,1)</f>
        <v>40773.208333333336</v>
      </c>
    </row>
    <row r="964" spans="1:20" x14ac:dyDescent="0.3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245</v>
      </c>
      <c r="H964" t="s">
        <v>21</v>
      </c>
      <c r="I964" t="s">
        <v>22</v>
      </c>
      <c r="J964">
        <v>1497502800</v>
      </c>
      <c r="K964">
        <v>1497675600</v>
      </c>
      <c r="L964" t="b">
        <v>0</v>
      </c>
      <c r="M964" t="b">
        <v>0</v>
      </c>
      <c r="N964" t="s">
        <v>33</v>
      </c>
      <c r="O964" s="4">
        <f>E964/D964</f>
        <v>7.9223529411764702</v>
      </c>
      <c r="P964" s="5">
        <f>IFERROR(E964/G964,"No Backers")</f>
        <v>54.971428571428568</v>
      </c>
      <c r="Q964" s="7" t="str">
        <f>LEFT(N964,FIND("/",N964)-1)</f>
        <v>theater</v>
      </c>
      <c r="R964" s="7" t="str">
        <f>RIGHT(N964,LEN(N964)-FIND("/",N964))</f>
        <v>plays</v>
      </c>
      <c r="S964" s="11">
        <f t="shared" si="30"/>
        <v>42901.208333333328</v>
      </c>
      <c r="T964" s="11">
        <f t="shared" si="31"/>
        <v>42903.208333333328</v>
      </c>
    </row>
    <row r="965" spans="1:20" x14ac:dyDescent="0.3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3177</v>
      </c>
      <c r="H965" t="s">
        <v>21</v>
      </c>
      <c r="I965" t="s">
        <v>22</v>
      </c>
      <c r="J965">
        <v>1321596000</v>
      </c>
      <c r="K965">
        <v>1325052000</v>
      </c>
      <c r="L965" t="b">
        <v>0</v>
      </c>
      <c r="M965" t="b">
        <v>0</v>
      </c>
      <c r="N965" t="s">
        <v>71</v>
      </c>
      <c r="O965" s="4">
        <f>E965/D965</f>
        <v>7.9416000000000002</v>
      </c>
      <c r="P965" s="5">
        <f>IFERROR(E965/G965,"No Backers")</f>
        <v>49.994334277620396</v>
      </c>
      <c r="Q965" s="7" t="str">
        <f>LEFT(N965,FIND("/",N965)-1)</f>
        <v>film &amp; video</v>
      </c>
      <c r="R965" s="7" t="str">
        <f>RIGHT(N965,LEN(N965)-FIND("/",N965))</f>
        <v>animation</v>
      </c>
      <c r="S965" s="11">
        <f t="shared" si="30"/>
        <v>40865.25</v>
      </c>
      <c r="T965" s="11">
        <f t="shared" si="31"/>
        <v>40905.25</v>
      </c>
    </row>
    <row r="966" spans="1:20" x14ac:dyDescent="0.3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179</v>
      </c>
      <c r="H966" t="s">
        <v>21</v>
      </c>
      <c r="I966" t="s">
        <v>22</v>
      </c>
      <c r="J966">
        <v>1346821200</v>
      </c>
      <c r="K966">
        <v>1347944400</v>
      </c>
      <c r="L966" t="b">
        <v>1</v>
      </c>
      <c r="M966" t="b">
        <v>0</v>
      </c>
      <c r="N966" t="s">
        <v>53</v>
      </c>
      <c r="O966" s="4">
        <f>E966/D966</f>
        <v>7.95</v>
      </c>
      <c r="P966" s="5">
        <f>IFERROR(E966/G966,"No Backers")</f>
        <v>79.944134078212286</v>
      </c>
      <c r="Q966" s="7" t="str">
        <f>LEFT(N966,FIND("/",N966)-1)</f>
        <v>film &amp; video</v>
      </c>
      <c r="R966" s="7" t="str">
        <f>RIGHT(N966,LEN(N966)-FIND("/",N966))</f>
        <v>drama</v>
      </c>
      <c r="S966" s="11">
        <f t="shared" si="30"/>
        <v>41157.208333333336</v>
      </c>
      <c r="T966" s="11">
        <f t="shared" si="31"/>
        <v>41170.208333333336</v>
      </c>
    </row>
    <row r="967" spans="1:20" x14ac:dyDescent="0.3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279</v>
      </c>
      <c r="H967" t="s">
        <v>40</v>
      </c>
      <c r="I967" t="s">
        <v>41</v>
      </c>
      <c r="J967">
        <v>1532840400</v>
      </c>
      <c r="K967">
        <v>1533963600</v>
      </c>
      <c r="L967" t="b">
        <v>0</v>
      </c>
      <c r="M967" t="b">
        <v>1</v>
      </c>
      <c r="N967" t="s">
        <v>23</v>
      </c>
      <c r="O967" s="4">
        <f>E967/D967</f>
        <v>8.0060000000000002</v>
      </c>
      <c r="P967" s="5">
        <f>IFERROR(E967/G967,"No Backers")</f>
        <v>43.043010752688176</v>
      </c>
      <c r="Q967" s="7" t="str">
        <f>LEFT(N967,FIND("/",N967)-1)</f>
        <v>music</v>
      </c>
      <c r="R967" s="7" t="str">
        <f>RIGHT(N967,LEN(N967)-FIND("/",N967))</f>
        <v>rock</v>
      </c>
      <c r="S967" s="11">
        <f t="shared" si="30"/>
        <v>43310.208333333328</v>
      </c>
      <c r="T967" s="11">
        <f t="shared" si="31"/>
        <v>43323.208333333328</v>
      </c>
    </row>
    <row r="968" spans="1:20" x14ac:dyDescent="0.3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1797</v>
      </c>
      <c r="H968" t="s">
        <v>21</v>
      </c>
      <c r="I968" t="s">
        <v>22</v>
      </c>
      <c r="J968">
        <v>1301202000</v>
      </c>
      <c r="K968">
        <v>1305867600</v>
      </c>
      <c r="L968" t="b">
        <v>0</v>
      </c>
      <c r="M968" t="b">
        <v>0</v>
      </c>
      <c r="N968" t="s">
        <v>159</v>
      </c>
      <c r="O968" s="4">
        <f>E968/D968</f>
        <v>8.5288135593220336</v>
      </c>
      <c r="P968" s="5">
        <f>IFERROR(E968/G968,"No Backers")</f>
        <v>84.00667779632721</v>
      </c>
      <c r="Q968" s="7" t="str">
        <f>LEFT(N968,FIND("/",N968)-1)</f>
        <v>music</v>
      </c>
      <c r="R968" s="7" t="str">
        <f>RIGHT(N968,LEN(N968)-FIND("/",N968))</f>
        <v>jazz</v>
      </c>
      <c r="S968" s="11">
        <f t="shared" si="30"/>
        <v>40629.208333333336</v>
      </c>
      <c r="T968" s="11">
        <f t="shared" si="31"/>
        <v>40683.208333333336</v>
      </c>
    </row>
    <row r="969" spans="1:20" x14ac:dyDescent="0.3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92</v>
      </c>
      <c r="H969" t="s">
        <v>21</v>
      </c>
      <c r="I969" t="s">
        <v>22</v>
      </c>
      <c r="J969">
        <v>1478930400</v>
      </c>
      <c r="K969">
        <v>1480831200</v>
      </c>
      <c r="L969" t="b">
        <v>0</v>
      </c>
      <c r="M969" t="b">
        <v>0</v>
      </c>
      <c r="N969" t="s">
        <v>89</v>
      </c>
      <c r="O969" s="4">
        <f>E969/D969</f>
        <v>8.641</v>
      </c>
      <c r="P969" s="5">
        <f>IFERROR(E969/G969,"No Backers")</f>
        <v>93.923913043478265</v>
      </c>
      <c r="Q969" s="7" t="str">
        <f>LEFT(N969,FIND("/",N969)-1)</f>
        <v>games</v>
      </c>
      <c r="R969" s="7" t="str">
        <f>RIGHT(N969,LEN(N969)-FIND("/",N969))</f>
        <v>video games</v>
      </c>
      <c r="S969" s="11">
        <f t="shared" si="30"/>
        <v>42686.25</v>
      </c>
      <c r="T969" s="11">
        <f t="shared" si="31"/>
        <v>42708.25</v>
      </c>
    </row>
    <row r="970" spans="1:20" x14ac:dyDescent="0.3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48</v>
      </c>
      <c r="H970" t="s">
        <v>21</v>
      </c>
      <c r="I970" t="s">
        <v>22</v>
      </c>
      <c r="J970">
        <v>1444021200</v>
      </c>
      <c r="K970">
        <v>1444107600</v>
      </c>
      <c r="L970" t="b">
        <v>0</v>
      </c>
      <c r="M970" t="b">
        <v>1</v>
      </c>
      <c r="N970" t="s">
        <v>65</v>
      </c>
      <c r="O970" s="4">
        <f>E970/D970</f>
        <v>8.9466666666666672</v>
      </c>
      <c r="P970" s="5">
        <f>IFERROR(E970/G970,"No Backers")</f>
        <v>111.83333333333333</v>
      </c>
      <c r="Q970" s="7" t="str">
        <f>LEFT(N970,FIND("/",N970)-1)</f>
        <v>technology</v>
      </c>
      <c r="R970" s="7" t="str">
        <f>RIGHT(N970,LEN(N970)-FIND("/",N970))</f>
        <v>wearables</v>
      </c>
      <c r="S970" s="11">
        <f t="shared" si="30"/>
        <v>42282.208333333328</v>
      </c>
      <c r="T970" s="11">
        <f t="shared" si="31"/>
        <v>42283.208333333328</v>
      </c>
    </row>
    <row r="971" spans="1:20" x14ac:dyDescent="0.3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113</v>
      </c>
      <c r="H971" t="s">
        <v>21</v>
      </c>
      <c r="I971" t="s">
        <v>22</v>
      </c>
      <c r="J971">
        <v>1435208400</v>
      </c>
      <c r="K971">
        <v>1439874000</v>
      </c>
      <c r="L971" t="b">
        <v>0</v>
      </c>
      <c r="M971" t="b">
        <v>0</v>
      </c>
      <c r="N971" t="s">
        <v>17</v>
      </c>
      <c r="O971" s="4">
        <f>E971/D971</f>
        <v>9.2669230769230762</v>
      </c>
      <c r="P971" s="5">
        <f>IFERROR(E971/G971,"No Backers")</f>
        <v>106.61061946902655</v>
      </c>
      <c r="Q971" s="7" t="str">
        <f>LEFT(N971,FIND("/",N971)-1)</f>
        <v>food</v>
      </c>
      <c r="R971" s="7" t="str">
        <f>RIGHT(N971,LEN(N971)-FIND("/",N971))</f>
        <v>food trucks</v>
      </c>
      <c r="S971" s="11">
        <f t="shared" si="30"/>
        <v>42180.208333333328</v>
      </c>
      <c r="T971" s="11">
        <f t="shared" si="31"/>
        <v>42234.208333333328</v>
      </c>
    </row>
    <row r="972" spans="1:20" x14ac:dyDescent="0.3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t="s">
        <v>21</v>
      </c>
      <c r="I972" t="s">
        <v>22</v>
      </c>
      <c r="J972">
        <v>1511416800</v>
      </c>
      <c r="K972">
        <v>1512885600</v>
      </c>
      <c r="L972" t="b">
        <v>0</v>
      </c>
      <c r="M972" t="b">
        <v>1</v>
      </c>
      <c r="N972" t="s">
        <v>33</v>
      </c>
      <c r="O972" s="4">
        <f>E972/D972</f>
        <v>9.2707777777777771</v>
      </c>
      <c r="P972" s="5">
        <f>IFERROR(E972/G972,"No Backers")</f>
        <v>66.010284810126578</v>
      </c>
      <c r="Q972" s="7" t="str">
        <f>LEFT(N972,FIND("/",N972)-1)</f>
        <v>theater</v>
      </c>
      <c r="R972" s="7" t="str">
        <f>RIGHT(N972,LEN(N972)-FIND("/",N972))</f>
        <v>plays</v>
      </c>
      <c r="S972" s="11">
        <f t="shared" si="30"/>
        <v>43062.25</v>
      </c>
      <c r="T972" s="11">
        <f t="shared" si="31"/>
        <v>43079.25</v>
      </c>
    </row>
    <row r="973" spans="1:20" x14ac:dyDescent="0.3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269</v>
      </c>
      <c r="H973" t="s">
        <v>21</v>
      </c>
      <c r="I973" t="s">
        <v>22</v>
      </c>
      <c r="J973">
        <v>1489298400</v>
      </c>
      <c r="K973">
        <v>1489554000</v>
      </c>
      <c r="L973" t="b">
        <v>0</v>
      </c>
      <c r="M973" t="b">
        <v>0</v>
      </c>
      <c r="N973" t="s">
        <v>33</v>
      </c>
      <c r="O973" s="4">
        <f>E973/D973</f>
        <v>9.32</v>
      </c>
      <c r="P973" s="5">
        <f>IFERROR(E973/G973,"No Backers")</f>
        <v>51.970260223048328</v>
      </c>
      <c r="Q973" s="7" t="str">
        <f>LEFT(N973,FIND("/",N973)-1)</f>
        <v>theater</v>
      </c>
      <c r="R973" s="7" t="str">
        <f>RIGHT(N973,LEN(N973)-FIND("/",N973))</f>
        <v>plays</v>
      </c>
      <c r="S973" s="11">
        <f t="shared" si="30"/>
        <v>42806.25</v>
      </c>
      <c r="T973" s="11">
        <f t="shared" si="31"/>
        <v>42809.208333333328</v>
      </c>
    </row>
    <row r="974" spans="1:20" x14ac:dyDescent="0.3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1884</v>
      </c>
      <c r="H974" t="s">
        <v>21</v>
      </c>
      <c r="I974" t="s">
        <v>22</v>
      </c>
      <c r="J974">
        <v>1482386400</v>
      </c>
      <c r="K974">
        <v>1483682400</v>
      </c>
      <c r="L974" t="b">
        <v>0</v>
      </c>
      <c r="M974" t="b">
        <v>1</v>
      </c>
      <c r="N974" t="s">
        <v>119</v>
      </c>
      <c r="O974" s="4">
        <f>E974/D974</f>
        <v>9.3261616161616168</v>
      </c>
      <c r="P974" s="5">
        <f>IFERROR(E974/G974,"No Backers")</f>
        <v>98.013800424628457</v>
      </c>
      <c r="Q974" s="7" t="str">
        <f>LEFT(N974,FIND("/",N974)-1)</f>
        <v>publishing</v>
      </c>
      <c r="R974" s="7" t="str">
        <f>RIGHT(N974,LEN(N974)-FIND("/",N974))</f>
        <v>fiction</v>
      </c>
      <c r="S974" s="11">
        <f t="shared" si="30"/>
        <v>42726.25</v>
      </c>
      <c r="T974" s="11">
        <f t="shared" si="31"/>
        <v>42741.25</v>
      </c>
    </row>
    <row r="975" spans="1:20" ht="31.2" x14ac:dyDescent="0.3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130</v>
      </c>
      <c r="H975" t="s">
        <v>21</v>
      </c>
      <c r="I975" t="s">
        <v>22</v>
      </c>
      <c r="J975">
        <v>1289973600</v>
      </c>
      <c r="K975">
        <v>1291615200</v>
      </c>
      <c r="L975" t="b">
        <v>0</v>
      </c>
      <c r="M975" t="b">
        <v>0</v>
      </c>
      <c r="N975" t="s">
        <v>23</v>
      </c>
      <c r="O975" s="4">
        <f>E975/D975</f>
        <v>9.5057142857142853</v>
      </c>
      <c r="P975" s="5">
        <f>IFERROR(E975/G975,"No Backers")</f>
        <v>51.184615384615384</v>
      </c>
      <c r="Q975" s="7" t="str">
        <f>LEFT(N975,FIND("/",N975)-1)</f>
        <v>music</v>
      </c>
      <c r="R975" s="7" t="str">
        <f>RIGHT(N975,LEN(N975)-FIND("/",N975))</f>
        <v>rock</v>
      </c>
      <c r="S975" s="11">
        <f t="shared" si="30"/>
        <v>40499.25</v>
      </c>
      <c r="T975" s="11">
        <f t="shared" si="31"/>
        <v>40518.25</v>
      </c>
    </row>
    <row r="976" spans="1:20" x14ac:dyDescent="0.3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86</v>
      </c>
      <c r="H976" t="s">
        <v>36</v>
      </c>
      <c r="I976" t="s">
        <v>37</v>
      </c>
      <c r="J976">
        <v>1551852000</v>
      </c>
      <c r="K976">
        <v>1553317200</v>
      </c>
      <c r="L976" t="b">
        <v>0</v>
      </c>
      <c r="M976" t="b">
        <v>0</v>
      </c>
      <c r="N976" t="s">
        <v>89</v>
      </c>
      <c r="O976" s="4">
        <f>E976/D976</f>
        <v>9.67</v>
      </c>
      <c r="P976" s="5">
        <f>IFERROR(E976/G976,"No Backers")</f>
        <v>101.19767441860465</v>
      </c>
      <c r="Q976" s="7" t="str">
        <f>LEFT(N976,FIND("/",N976)-1)</f>
        <v>games</v>
      </c>
      <c r="R976" s="7" t="str">
        <f>RIGHT(N976,LEN(N976)-FIND("/",N976))</f>
        <v>video games</v>
      </c>
      <c r="S976" s="11">
        <f t="shared" si="30"/>
        <v>43530.25</v>
      </c>
      <c r="T976" s="11">
        <f t="shared" si="31"/>
        <v>43547.208333333328</v>
      </c>
    </row>
    <row r="977" spans="1:20" x14ac:dyDescent="0.3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156</v>
      </c>
      <c r="H977" t="s">
        <v>21</v>
      </c>
      <c r="I977" t="s">
        <v>22</v>
      </c>
      <c r="J977">
        <v>1422165600</v>
      </c>
      <c r="K977">
        <v>1423202400</v>
      </c>
      <c r="L977" t="b">
        <v>0</v>
      </c>
      <c r="M977" t="b">
        <v>0</v>
      </c>
      <c r="N977" t="s">
        <v>53</v>
      </c>
      <c r="O977" s="4">
        <f>E977/D977</f>
        <v>9.69</v>
      </c>
      <c r="P977" s="5">
        <f>IFERROR(E977/G977,"No Backers")</f>
        <v>80.75</v>
      </c>
      <c r="Q977" s="7" t="str">
        <f>LEFT(N977,FIND("/",N977)-1)</f>
        <v>film &amp; video</v>
      </c>
      <c r="R977" s="7" t="str">
        <f>RIGHT(N977,LEN(N977)-FIND("/",N977))</f>
        <v>drama</v>
      </c>
      <c r="S977" s="11">
        <f t="shared" si="30"/>
        <v>42029.25</v>
      </c>
      <c r="T977" s="11">
        <f t="shared" si="31"/>
        <v>42041.25</v>
      </c>
    </row>
    <row r="978" spans="1:20" x14ac:dyDescent="0.3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164</v>
      </c>
      <c r="H978" t="s">
        <v>21</v>
      </c>
      <c r="I978" t="s">
        <v>22</v>
      </c>
      <c r="J978">
        <v>1424498400</v>
      </c>
      <c r="K978">
        <v>1425103200</v>
      </c>
      <c r="L978" t="b">
        <v>0</v>
      </c>
      <c r="M978" t="b">
        <v>1</v>
      </c>
      <c r="N978" t="s">
        <v>50</v>
      </c>
      <c r="O978" s="4">
        <f>E978/D978</f>
        <v>10.214444444444444</v>
      </c>
      <c r="P978" s="5">
        <f>IFERROR(E978/G978,"No Backers")</f>
        <v>56.054878048780488</v>
      </c>
      <c r="Q978" s="7" t="str">
        <f>LEFT(N978,FIND("/",N978)-1)</f>
        <v>music</v>
      </c>
      <c r="R978" s="7" t="str">
        <f>RIGHT(N978,LEN(N978)-FIND("/",N978))</f>
        <v>electric music</v>
      </c>
      <c r="S978" s="11">
        <f t="shared" si="30"/>
        <v>42056.25</v>
      </c>
      <c r="T978" s="11">
        <f t="shared" si="31"/>
        <v>42063.25</v>
      </c>
    </row>
    <row r="979" spans="1:20" x14ac:dyDescent="0.3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165</v>
      </c>
      <c r="H979" t="s">
        <v>21</v>
      </c>
      <c r="I979" t="s">
        <v>22</v>
      </c>
      <c r="J979">
        <v>1282194000</v>
      </c>
      <c r="K979">
        <v>1282712400</v>
      </c>
      <c r="L979" t="b">
        <v>0</v>
      </c>
      <c r="M979" t="b">
        <v>0</v>
      </c>
      <c r="N979" t="s">
        <v>23</v>
      </c>
      <c r="O979" s="4">
        <f>E979/D979</f>
        <v>10.231428571428571</v>
      </c>
      <c r="P979" s="5">
        <f>IFERROR(E979/G979,"No Backers")</f>
        <v>86.812121212121212</v>
      </c>
      <c r="Q979" s="7" t="str">
        <f>LEFT(N979,FIND("/",N979)-1)</f>
        <v>music</v>
      </c>
      <c r="R979" s="7" t="str">
        <f>RIGHT(N979,LEN(N979)-FIND("/",N979))</f>
        <v>rock</v>
      </c>
      <c r="S979" s="11">
        <f t="shared" si="30"/>
        <v>40409.208333333336</v>
      </c>
      <c r="T979" s="11">
        <f t="shared" si="31"/>
        <v>40415.208333333336</v>
      </c>
    </row>
    <row r="980" spans="1:20" x14ac:dyDescent="0.3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363</v>
      </c>
      <c r="H980" t="s">
        <v>21</v>
      </c>
      <c r="I980" t="s">
        <v>22</v>
      </c>
      <c r="J980">
        <v>1571374800</v>
      </c>
      <c r="K980">
        <v>1571806800</v>
      </c>
      <c r="L980" t="b">
        <v>0</v>
      </c>
      <c r="M980" t="b">
        <v>1</v>
      </c>
      <c r="N980" t="s">
        <v>17</v>
      </c>
      <c r="O980" s="4">
        <f>E980/D980</f>
        <v>10.365</v>
      </c>
      <c r="P980" s="5">
        <f>IFERROR(E980/G980,"No Backers")</f>
        <v>39.97520661157025</v>
      </c>
      <c r="Q980" s="7" t="str">
        <f>LEFT(N980,FIND("/",N980)-1)</f>
        <v>food</v>
      </c>
      <c r="R980" s="7" t="str">
        <f>RIGHT(N980,LEN(N980)-FIND("/",N980))</f>
        <v>food trucks</v>
      </c>
      <c r="S980" s="11">
        <f t="shared" si="30"/>
        <v>43756.208333333328</v>
      </c>
      <c r="T980" s="11">
        <f t="shared" si="31"/>
        <v>43761.208333333328</v>
      </c>
    </row>
    <row r="981" spans="1:20" x14ac:dyDescent="0.3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102</v>
      </c>
      <c r="H981" t="s">
        <v>21</v>
      </c>
      <c r="I981" t="s">
        <v>22</v>
      </c>
      <c r="J981">
        <v>1279083600</v>
      </c>
      <c r="K981">
        <v>1279947600</v>
      </c>
      <c r="L981" t="b">
        <v>0</v>
      </c>
      <c r="M981" t="b">
        <v>0</v>
      </c>
      <c r="N981" t="s">
        <v>89</v>
      </c>
      <c r="O981" s="4">
        <f>E981/D981</f>
        <v>10.376666666666667</v>
      </c>
      <c r="P981" s="5">
        <f>IFERROR(E981/G981,"No Backers")</f>
        <v>61.03921568627451</v>
      </c>
      <c r="Q981" s="7" t="str">
        <f>LEFT(N981,FIND("/",N981)-1)</f>
        <v>games</v>
      </c>
      <c r="R981" s="7" t="str">
        <f>RIGHT(N981,LEN(N981)-FIND("/",N981))</f>
        <v>video games</v>
      </c>
      <c r="S981" s="11">
        <f t="shared" si="30"/>
        <v>40373.208333333336</v>
      </c>
      <c r="T981" s="11">
        <f t="shared" si="31"/>
        <v>40383.208333333336</v>
      </c>
    </row>
    <row r="982" spans="1:20" x14ac:dyDescent="0.3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G982">
        <v>158</v>
      </c>
      <c r="H982" t="s">
        <v>21</v>
      </c>
      <c r="I982" t="s">
        <v>22</v>
      </c>
      <c r="J982">
        <v>1408424400</v>
      </c>
      <c r="K982">
        <v>1408597200</v>
      </c>
      <c r="L982" t="b">
        <v>0</v>
      </c>
      <c r="M982" t="b">
        <v>1</v>
      </c>
      <c r="N982" t="s">
        <v>23</v>
      </c>
      <c r="O982" s="4">
        <f>E982/D982</f>
        <v>10.4</v>
      </c>
      <c r="P982" s="5">
        <f>IFERROR(E982/G982,"No Backers")</f>
        <v>92.151898734177209</v>
      </c>
      <c r="Q982" s="7" t="str">
        <f>LEFT(N982,FIND("/",N982)-1)</f>
        <v>music</v>
      </c>
      <c r="R982" s="7" t="str">
        <f>RIGHT(N982,LEN(N982)-FIND("/",N982))</f>
        <v>rock</v>
      </c>
      <c r="S982" s="11">
        <f t="shared" si="30"/>
        <v>41870.208333333336</v>
      </c>
      <c r="T982" s="11">
        <f t="shared" si="31"/>
        <v>41872.208333333336</v>
      </c>
    </row>
    <row r="983" spans="1:20" x14ac:dyDescent="0.3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249</v>
      </c>
      <c r="H983" t="s">
        <v>21</v>
      </c>
      <c r="I983" t="s">
        <v>22</v>
      </c>
      <c r="J983">
        <v>1555736400</v>
      </c>
      <c r="K983">
        <v>1555822800</v>
      </c>
      <c r="L983" t="b">
        <v>0</v>
      </c>
      <c r="M983" t="b">
        <v>0</v>
      </c>
      <c r="N983" t="s">
        <v>159</v>
      </c>
      <c r="O983" s="4">
        <f>E983/D983</f>
        <v>10.521538461538462</v>
      </c>
      <c r="P983" s="5">
        <f>IFERROR(E983/G983,"No Backers")</f>
        <v>54.931726907630519</v>
      </c>
      <c r="Q983" s="7" t="str">
        <f>LEFT(N983,FIND("/",N983)-1)</f>
        <v>music</v>
      </c>
      <c r="R983" s="7" t="str">
        <f>RIGHT(N983,LEN(N983)-FIND("/",N983))</f>
        <v>jazz</v>
      </c>
      <c r="S983" s="11">
        <f t="shared" si="30"/>
        <v>43575.208333333328</v>
      </c>
      <c r="T983" s="11">
        <f t="shared" si="31"/>
        <v>43576.208333333328</v>
      </c>
    </row>
    <row r="984" spans="1:20" ht="31.2" x14ac:dyDescent="0.3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83</v>
      </c>
      <c r="H984" t="s">
        <v>21</v>
      </c>
      <c r="I984" t="s">
        <v>22</v>
      </c>
      <c r="J984">
        <v>1279515600</v>
      </c>
      <c r="K984">
        <v>1279688400</v>
      </c>
      <c r="L984" t="b">
        <v>0</v>
      </c>
      <c r="M984" t="b">
        <v>0</v>
      </c>
      <c r="N984" t="s">
        <v>33</v>
      </c>
      <c r="O984" s="4">
        <f>E984/D984</f>
        <v>10.664285714285715</v>
      </c>
      <c r="P984" s="5">
        <f>IFERROR(E984/G984,"No Backers")</f>
        <v>89.939759036144579</v>
      </c>
      <c r="Q984" s="7" t="str">
        <f>LEFT(N984,FIND("/",N984)-1)</f>
        <v>theater</v>
      </c>
      <c r="R984" s="7" t="str">
        <f>RIGHT(N984,LEN(N984)-FIND("/",N984))</f>
        <v>plays</v>
      </c>
      <c r="S984" s="11">
        <f t="shared" si="30"/>
        <v>40378.208333333336</v>
      </c>
      <c r="T984" s="11">
        <f t="shared" si="31"/>
        <v>40380.208333333336</v>
      </c>
    </row>
    <row r="985" spans="1:20" x14ac:dyDescent="0.3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69</v>
      </c>
      <c r="H985" t="s">
        <v>21</v>
      </c>
      <c r="I985" t="s">
        <v>22</v>
      </c>
      <c r="J985">
        <v>1548050400</v>
      </c>
      <c r="K985">
        <v>1549173600</v>
      </c>
      <c r="L985" t="b">
        <v>0</v>
      </c>
      <c r="M985" t="b">
        <v>1</v>
      </c>
      <c r="N985" t="s">
        <v>33</v>
      </c>
      <c r="O985" s="4">
        <f>E985/D985</f>
        <v>10.948571428571428</v>
      </c>
      <c r="P985" s="5">
        <f>IFERROR(E985/G985,"No Backers")</f>
        <v>111.07246376811594</v>
      </c>
      <c r="Q985" s="7" t="str">
        <f>LEFT(N985,FIND("/",N985)-1)</f>
        <v>theater</v>
      </c>
      <c r="R985" s="7" t="str">
        <f>RIGHT(N985,LEN(N985)-FIND("/",N985))</f>
        <v>plays</v>
      </c>
      <c r="S985" s="11">
        <f t="shared" si="30"/>
        <v>43486.25</v>
      </c>
      <c r="T985" s="11">
        <f t="shared" si="31"/>
        <v>43499.25</v>
      </c>
    </row>
    <row r="986" spans="1:20" x14ac:dyDescent="0.3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1559</v>
      </c>
      <c r="H986" t="s">
        <v>21</v>
      </c>
      <c r="I986" t="s">
        <v>22</v>
      </c>
      <c r="J986">
        <v>1482732000</v>
      </c>
      <c r="K986">
        <v>1482818400</v>
      </c>
      <c r="L986" t="b">
        <v>0</v>
      </c>
      <c r="M986" t="b">
        <v>1</v>
      </c>
      <c r="N986" t="s">
        <v>23</v>
      </c>
      <c r="O986" s="4">
        <f>E986/D986</f>
        <v>10.969379310344827</v>
      </c>
      <c r="P986" s="5">
        <f>IFERROR(E986/G986,"No Backers")</f>
        <v>102.02437459910199</v>
      </c>
      <c r="Q986" s="7" t="str">
        <f>LEFT(N986,FIND("/",N986)-1)</f>
        <v>music</v>
      </c>
      <c r="R986" s="7" t="str">
        <f>RIGHT(N986,LEN(N986)-FIND("/",N986))</f>
        <v>rock</v>
      </c>
      <c r="S986" s="11">
        <f t="shared" si="30"/>
        <v>42730.25</v>
      </c>
      <c r="T986" s="11">
        <f t="shared" si="31"/>
        <v>42731.25</v>
      </c>
    </row>
    <row r="987" spans="1:20" ht="31.2" x14ac:dyDescent="0.3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80</v>
      </c>
      <c r="H987" t="s">
        <v>21</v>
      </c>
      <c r="I987" t="s">
        <v>22</v>
      </c>
      <c r="J987">
        <v>1353823200</v>
      </c>
      <c r="K987">
        <v>1353996000</v>
      </c>
      <c r="L987" t="b">
        <v>0</v>
      </c>
      <c r="M987" t="b">
        <v>0</v>
      </c>
      <c r="N987" t="s">
        <v>33</v>
      </c>
      <c r="O987" s="4">
        <f>E987/D987</f>
        <v>11.09</v>
      </c>
      <c r="P987" s="5">
        <f>IFERROR(E987/G987,"No Backers")</f>
        <v>97.037499999999994</v>
      </c>
      <c r="Q987" s="7" t="str">
        <f>LEFT(N987,FIND("/",N987)-1)</f>
        <v>theater</v>
      </c>
      <c r="R987" s="7" t="str">
        <f>RIGHT(N987,LEN(N987)-FIND("/",N987))</f>
        <v>plays</v>
      </c>
      <c r="S987" s="11">
        <f t="shared" si="30"/>
        <v>41238.25</v>
      </c>
      <c r="T987" s="11">
        <f t="shared" si="31"/>
        <v>41240.25</v>
      </c>
    </row>
    <row r="988" spans="1:20" x14ac:dyDescent="0.3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122</v>
      </c>
      <c r="H988" t="s">
        <v>21</v>
      </c>
      <c r="I988" t="s">
        <v>22</v>
      </c>
      <c r="J988">
        <v>1263880800</v>
      </c>
      <c r="K988">
        <v>1267509600</v>
      </c>
      <c r="L988" t="b">
        <v>0</v>
      </c>
      <c r="M988" t="b">
        <v>0</v>
      </c>
      <c r="N988" t="s">
        <v>50</v>
      </c>
      <c r="O988" s="4">
        <f>E988/D988</f>
        <v>11.260833333333334</v>
      </c>
      <c r="P988" s="5">
        <f>IFERROR(E988/G988,"No Backers")</f>
        <v>110.76229508196721</v>
      </c>
      <c r="Q988" s="7" t="str">
        <f>LEFT(N988,FIND("/",N988)-1)</f>
        <v>music</v>
      </c>
      <c r="R988" s="7" t="str">
        <f>RIGHT(N988,LEN(N988)-FIND("/",N988))</f>
        <v>electric music</v>
      </c>
      <c r="S988" s="11">
        <f t="shared" si="30"/>
        <v>40197.25</v>
      </c>
      <c r="T988" s="11">
        <f t="shared" si="31"/>
        <v>40239.25</v>
      </c>
    </row>
    <row r="989" spans="1:20" x14ac:dyDescent="0.3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130</v>
      </c>
      <c r="H989" t="s">
        <v>21</v>
      </c>
      <c r="I989" t="s">
        <v>22</v>
      </c>
      <c r="J989">
        <v>1274590800</v>
      </c>
      <c r="K989">
        <v>1274677200</v>
      </c>
      <c r="L989" t="b">
        <v>0</v>
      </c>
      <c r="M989" t="b">
        <v>0</v>
      </c>
      <c r="N989" t="s">
        <v>33</v>
      </c>
      <c r="O989" s="4">
        <f>E989/D989</f>
        <v>11.791666666666666</v>
      </c>
      <c r="P989" s="5">
        <f>IFERROR(E989/G989,"No Backers")</f>
        <v>108.84615384615384</v>
      </c>
      <c r="Q989" s="7" t="str">
        <f>LEFT(N989,FIND("/",N989)-1)</f>
        <v>theater</v>
      </c>
      <c r="R989" s="7" t="str">
        <f>RIGHT(N989,LEN(N989)-FIND("/",N989))</f>
        <v>plays</v>
      </c>
      <c r="S989" s="11">
        <f t="shared" si="30"/>
        <v>40321.208333333336</v>
      </c>
      <c r="T989" s="11">
        <f t="shared" si="31"/>
        <v>40322.208333333336</v>
      </c>
    </row>
    <row r="990" spans="1:20" x14ac:dyDescent="0.3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76</v>
      </c>
      <c r="H990" t="s">
        <v>21</v>
      </c>
      <c r="I990" t="s">
        <v>22</v>
      </c>
      <c r="J990">
        <v>1330927200</v>
      </c>
      <c r="K990">
        <v>1332997200</v>
      </c>
      <c r="L990" t="b">
        <v>0</v>
      </c>
      <c r="M990" t="b">
        <v>1</v>
      </c>
      <c r="N990" t="s">
        <v>53</v>
      </c>
      <c r="O990" s="4">
        <f>E990/D990</f>
        <v>11.802857142857142</v>
      </c>
      <c r="P990" s="5">
        <f>IFERROR(E990/G990,"No Backers")</f>
        <v>108.71052631578948</v>
      </c>
      <c r="Q990" s="7" t="str">
        <f>LEFT(N990,FIND("/",N990)-1)</f>
        <v>film &amp; video</v>
      </c>
      <c r="R990" s="7" t="str">
        <f>RIGHT(N990,LEN(N990)-FIND("/",N990))</f>
        <v>drama</v>
      </c>
      <c r="S990" s="11">
        <f t="shared" si="30"/>
        <v>40973.25</v>
      </c>
      <c r="T990" s="11">
        <f t="shared" si="31"/>
        <v>40997.208333333336</v>
      </c>
    </row>
    <row r="991" spans="1:20" x14ac:dyDescent="0.3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181</v>
      </c>
      <c r="H991" t="s">
        <v>98</v>
      </c>
      <c r="I991" t="s">
        <v>99</v>
      </c>
      <c r="J991">
        <v>1372136400</v>
      </c>
      <c r="K991">
        <v>1372482000</v>
      </c>
      <c r="L991" t="b">
        <v>0</v>
      </c>
      <c r="M991" t="b">
        <v>0</v>
      </c>
      <c r="N991" t="s">
        <v>68</v>
      </c>
      <c r="O991" s="4">
        <f>E991/D991</f>
        <v>11.859090909090909</v>
      </c>
      <c r="P991" s="5">
        <f>IFERROR(E991/G991,"No Backers")</f>
        <v>72.071823204419886</v>
      </c>
      <c r="Q991" s="7" t="str">
        <f>LEFT(N991,FIND("/",N991)-1)</f>
        <v>publishing</v>
      </c>
      <c r="R991" s="7" t="str">
        <f>RIGHT(N991,LEN(N991)-FIND("/",N991))</f>
        <v>nonfiction</v>
      </c>
      <c r="S991" s="11">
        <f t="shared" si="30"/>
        <v>41450.208333333336</v>
      </c>
      <c r="T991" s="11">
        <f t="shared" si="31"/>
        <v>41454.208333333336</v>
      </c>
    </row>
    <row r="992" spans="1:20" x14ac:dyDescent="0.3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183</v>
      </c>
      <c r="H992" t="s">
        <v>21</v>
      </c>
      <c r="I992" t="s">
        <v>22</v>
      </c>
      <c r="J992">
        <v>1540530000</v>
      </c>
      <c r="K992">
        <v>1541570400</v>
      </c>
      <c r="L992" t="b">
        <v>0</v>
      </c>
      <c r="M992" t="b">
        <v>0</v>
      </c>
      <c r="N992" t="s">
        <v>33</v>
      </c>
      <c r="O992" s="4">
        <f>E992/D992</f>
        <v>13.396666666666667</v>
      </c>
      <c r="P992" s="5">
        <f>IFERROR(E992/G992,"No Backers")</f>
        <v>43.923497267759565</v>
      </c>
      <c r="Q992" s="7" t="str">
        <f>LEFT(N992,FIND("/",N992)-1)</f>
        <v>theater</v>
      </c>
      <c r="R992" s="7" t="str">
        <f>RIGHT(N992,LEN(N992)-FIND("/",N992))</f>
        <v>plays</v>
      </c>
      <c r="S992" s="11">
        <f t="shared" si="30"/>
        <v>43399.208333333328</v>
      </c>
      <c r="T992" s="11">
        <f t="shared" si="31"/>
        <v>43411.25</v>
      </c>
    </row>
    <row r="993" spans="1:20" ht="31.2" x14ac:dyDescent="0.3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295</v>
      </c>
      <c r="H993" t="s">
        <v>21</v>
      </c>
      <c r="I993" t="s">
        <v>22</v>
      </c>
      <c r="J993">
        <v>1424930400</v>
      </c>
      <c r="K993">
        <v>1426395600</v>
      </c>
      <c r="L993" t="b">
        <v>0</v>
      </c>
      <c r="M993" t="b">
        <v>0</v>
      </c>
      <c r="N993" t="s">
        <v>42</v>
      </c>
      <c r="O993" s="4">
        <f>E993/D993</f>
        <v>13.446666666666667</v>
      </c>
      <c r="P993" s="5">
        <f>IFERROR(E993/G993,"No Backers")</f>
        <v>41.023728813559323</v>
      </c>
      <c r="Q993" s="7" t="str">
        <f>LEFT(N993,FIND("/",N993)-1)</f>
        <v>film &amp; video</v>
      </c>
      <c r="R993" s="7" t="str">
        <f>RIGHT(N993,LEN(N993)-FIND("/",N993))</f>
        <v>documentary</v>
      </c>
      <c r="S993" s="11">
        <f t="shared" si="30"/>
        <v>42061.25</v>
      </c>
      <c r="T993" s="11">
        <f t="shared" si="31"/>
        <v>42078.208333333328</v>
      </c>
    </row>
    <row r="994" spans="1:20" x14ac:dyDescent="0.3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191</v>
      </c>
      <c r="H994" t="s">
        <v>21</v>
      </c>
      <c r="I994" t="s">
        <v>22</v>
      </c>
      <c r="J994">
        <v>1423634400</v>
      </c>
      <c r="K994">
        <v>1425708000</v>
      </c>
      <c r="L994" t="b">
        <v>0</v>
      </c>
      <c r="M994" t="b">
        <v>0</v>
      </c>
      <c r="N994" t="s">
        <v>28</v>
      </c>
      <c r="O994" s="4">
        <f>E994/D994</f>
        <v>14.007777777777777</v>
      </c>
      <c r="P994" s="5">
        <f>IFERROR(E994/G994,"No Backers")</f>
        <v>66.005235602094245</v>
      </c>
      <c r="Q994" s="7" t="str">
        <f>LEFT(N994,FIND("/",N994)-1)</f>
        <v>technology</v>
      </c>
      <c r="R994" s="7" t="str">
        <f>RIGHT(N994,LEN(N994)-FIND("/",N994))</f>
        <v>web</v>
      </c>
      <c r="S994" s="11">
        <f t="shared" si="30"/>
        <v>42046.25</v>
      </c>
      <c r="T994" s="11">
        <f t="shared" si="31"/>
        <v>42070.25</v>
      </c>
    </row>
    <row r="995" spans="1:20" x14ac:dyDescent="0.3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180</v>
      </c>
      <c r="H995" t="s">
        <v>40</v>
      </c>
      <c r="I995" t="s">
        <v>41</v>
      </c>
      <c r="J995">
        <v>1547704800</v>
      </c>
      <c r="K995">
        <v>1548309600</v>
      </c>
      <c r="L995" t="b">
        <v>0</v>
      </c>
      <c r="M995" t="b">
        <v>1</v>
      </c>
      <c r="N995" t="s">
        <v>89</v>
      </c>
      <c r="O995" s="4">
        <f>E995/D995</f>
        <v>14.973000000000001</v>
      </c>
      <c r="P995" s="5">
        <f>IFERROR(E995/G995,"No Backers")</f>
        <v>83.183333333333337</v>
      </c>
      <c r="Q995" s="7" t="str">
        <f>LEFT(N995,FIND("/",N995)-1)</f>
        <v>games</v>
      </c>
      <c r="R995" s="7" t="str">
        <f>RIGHT(N995,LEN(N995)-FIND("/",N995))</f>
        <v>video games</v>
      </c>
      <c r="S995" s="11">
        <f t="shared" si="30"/>
        <v>43482.25</v>
      </c>
      <c r="T995" s="11">
        <f t="shared" si="31"/>
        <v>43489.25</v>
      </c>
    </row>
    <row r="996" spans="1:20" x14ac:dyDescent="0.3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299</v>
      </c>
      <c r="H996" t="s">
        <v>21</v>
      </c>
      <c r="I996" t="s">
        <v>22</v>
      </c>
      <c r="J996">
        <v>1572152400</v>
      </c>
      <c r="K996">
        <v>1572152400</v>
      </c>
      <c r="L996" t="b">
        <v>0</v>
      </c>
      <c r="M996" t="b">
        <v>0</v>
      </c>
      <c r="N996" t="s">
        <v>33</v>
      </c>
      <c r="O996" s="4">
        <f>E996/D996</f>
        <v>15.302222222222222</v>
      </c>
      <c r="P996" s="5">
        <f>IFERROR(E996/G996,"No Backers")</f>
        <v>46.060200668896321</v>
      </c>
      <c r="Q996" s="7" t="str">
        <f>LEFT(N996,FIND("/",N996)-1)</f>
        <v>theater</v>
      </c>
      <c r="R996" s="7" t="str">
        <f>RIGHT(N996,LEN(N996)-FIND("/",N996))</f>
        <v>plays</v>
      </c>
      <c r="S996" s="11">
        <f t="shared" si="30"/>
        <v>43765.208333333328</v>
      </c>
      <c r="T996" s="11">
        <f t="shared" si="31"/>
        <v>43765.208333333328</v>
      </c>
    </row>
    <row r="997" spans="1:20" ht="31.2" x14ac:dyDescent="0.3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169</v>
      </c>
      <c r="H997" t="s">
        <v>21</v>
      </c>
      <c r="I997" t="s">
        <v>22</v>
      </c>
      <c r="J997">
        <v>1420696800</v>
      </c>
      <c r="K997">
        <v>1422424800</v>
      </c>
      <c r="L997" t="b">
        <v>0</v>
      </c>
      <c r="M997" t="b">
        <v>1</v>
      </c>
      <c r="N997" t="s">
        <v>42</v>
      </c>
      <c r="O997" s="4">
        <f>E997/D997</f>
        <v>15.915555555555555</v>
      </c>
      <c r="P997" s="5">
        <f>IFERROR(E997/G997,"No Backers")</f>
        <v>84.757396449704146</v>
      </c>
      <c r="Q997" s="7" t="str">
        <f>LEFT(N997,FIND("/",N997)-1)</f>
        <v>film &amp; video</v>
      </c>
      <c r="R997" s="7" t="str">
        <f>RIGHT(N997,LEN(N997)-FIND("/",N997))</f>
        <v>documentary</v>
      </c>
      <c r="S997" s="11">
        <f t="shared" si="30"/>
        <v>42012.25</v>
      </c>
      <c r="T997" s="11">
        <f t="shared" si="31"/>
        <v>42032.25</v>
      </c>
    </row>
    <row r="998" spans="1:20" x14ac:dyDescent="0.3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186</v>
      </c>
      <c r="H998" t="s">
        <v>21</v>
      </c>
      <c r="I998" t="s">
        <v>22</v>
      </c>
      <c r="J998">
        <v>1520229600</v>
      </c>
      <c r="K998">
        <v>1522818000</v>
      </c>
      <c r="L998" t="b">
        <v>0</v>
      </c>
      <c r="M998" t="b">
        <v>0</v>
      </c>
      <c r="N998" t="s">
        <v>60</v>
      </c>
      <c r="O998" s="4">
        <f>E998/D998</f>
        <v>16.163333333333334</v>
      </c>
      <c r="P998" s="5">
        <f>IFERROR(E998/G998,"No Backers")</f>
        <v>78.209677419354833</v>
      </c>
      <c r="Q998" s="7" t="str">
        <f>LEFT(N998,FIND("/",N998)-1)</f>
        <v>music</v>
      </c>
      <c r="R998" s="7" t="str">
        <f>RIGHT(N998,LEN(N998)-FIND("/",N998))</f>
        <v>indie rock</v>
      </c>
      <c r="S998" s="11">
        <f t="shared" si="30"/>
        <v>43164.25</v>
      </c>
      <c r="T998" s="11">
        <f t="shared" si="31"/>
        <v>43194.208333333328</v>
      </c>
    </row>
    <row r="999" spans="1:20" x14ac:dyDescent="0.3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337</v>
      </c>
      <c r="H999" t="s">
        <v>15</v>
      </c>
      <c r="I999" t="s">
        <v>16</v>
      </c>
      <c r="J999">
        <v>1438578000</v>
      </c>
      <c r="K999">
        <v>1438837200</v>
      </c>
      <c r="L999" t="b">
        <v>0</v>
      </c>
      <c r="M999" t="b">
        <v>0</v>
      </c>
      <c r="N999" t="s">
        <v>33</v>
      </c>
      <c r="O999" s="4">
        <f>E999/D999</f>
        <v>16.842500000000001</v>
      </c>
      <c r="P999" s="5">
        <f>IFERROR(E999/G999,"No Backers")</f>
        <v>39.982195845697326</v>
      </c>
      <c r="Q999" s="7" t="str">
        <f>LEFT(N999,FIND("/",N999)-1)</f>
        <v>theater</v>
      </c>
      <c r="R999" s="7" t="str">
        <f>RIGHT(N999,LEN(N999)-FIND("/",N999))</f>
        <v>plays</v>
      </c>
      <c r="S999" s="11">
        <f t="shared" si="30"/>
        <v>42219.208333333328</v>
      </c>
      <c r="T999" s="11">
        <f t="shared" si="31"/>
        <v>42222.208333333328</v>
      </c>
    </row>
    <row r="1000" spans="1:20" ht="31.2" x14ac:dyDescent="0.3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202</v>
      </c>
      <c r="H1000" t="s">
        <v>21</v>
      </c>
      <c r="I1000" t="s">
        <v>22</v>
      </c>
      <c r="J1000">
        <v>1467954000</v>
      </c>
      <c r="K1000">
        <v>1471496400</v>
      </c>
      <c r="L1000" t="b">
        <v>0</v>
      </c>
      <c r="M1000" t="b">
        <v>0</v>
      </c>
      <c r="N1000" t="s">
        <v>33</v>
      </c>
      <c r="O1000" s="4">
        <f>E1000/D1000</f>
        <v>18.40625</v>
      </c>
      <c r="P1000" s="5">
        <f>IFERROR(E1000/G1000,"No Backers")</f>
        <v>72.896039603960389</v>
      </c>
      <c r="Q1000" s="7" t="str">
        <f>LEFT(N1000,FIND("/",N1000)-1)</f>
        <v>theater</v>
      </c>
      <c r="R1000" s="7" t="str">
        <f>RIGHT(N1000,LEN(N1000)-FIND("/",N1000))</f>
        <v>plays</v>
      </c>
      <c r="S1000" s="11">
        <f t="shared" si="30"/>
        <v>42559.208333333328</v>
      </c>
      <c r="T1000" s="11">
        <f t="shared" si="31"/>
        <v>42600.208333333328</v>
      </c>
    </row>
    <row r="1001" spans="1:20" ht="31.2" x14ac:dyDescent="0.3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  <c r="O1001" s="4">
        <f>E1001/D1001</f>
        <v>23.388333333333332</v>
      </c>
      <c r="P1001" s="5">
        <f>IFERROR(E1001/G1001,"No Backers")</f>
        <v>59.970085470085472</v>
      </c>
      <c r="Q1001" s="7" t="str">
        <f>LEFT(N1001,FIND("/",N1001)-1)</f>
        <v>technology</v>
      </c>
      <c r="R1001" s="7" t="str">
        <f>RIGHT(N1001,LEN(N1001)-FIND("/",N1001))</f>
        <v>web</v>
      </c>
      <c r="S1001" s="11">
        <f t="shared" si="30"/>
        <v>42468.208333333328</v>
      </c>
      <c r="T1001" s="11">
        <f t="shared" si="31"/>
        <v>42470.208333333328</v>
      </c>
    </row>
  </sheetData>
  <autoFilter ref="A1:T1001" xr:uid="{00000000-0001-0000-0000-000000000000}"/>
  <conditionalFormatting sqref="F2:F1001">
    <cfRule type="containsText" dxfId="23" priority="5" operator="containsText" text="live">
      <formula>NOT(ISERROR(SEARCH("live",F2)))</formula>
    </cfRule>
    <cfRule type="containsText" dxfId="22" priority="6" operator="containsText" text="canceled">
      <formula>NOT(ISERROR(SEARCH("canceled",F2)))</formula>
    </cfRule>
    <cfRule type="containsText" dxfId="21" priority="7" operator="containsText" text="failed">
      <formula>NOT(ISERROR(SEARCH("failed",F2)))</formula>
    </cfRule>
    <cfRule type="containsText" dxfId="20" priority="8" operator="containsText" text="successful">
      <formula>NOT(ISERROR(SEARCH("successful",F2)))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9115-6520-4534-A554-0DF2266A6D2F}">
  <dimension ref="A1:F14"/>
  <sheetViews>
    <sheetView workbookViewId="0">
      <selection activeCell="T16" sqref="T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2044</v>
      </c>
      <c r="B3" s="8" t="s">
        <v>2045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C418-07DF-404F-8D26-8129C674F96E}">
  <dimension ref="A1:F30"/>
  <sheetViews>
    <sheetView workbookViewId="0">
      <selection activeCell="T14" sqref="T1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2044</v>
      </c>
      <c r="B4" s="8" t="s">
        <v>2045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0D0A-2ED0-4061-9205-E53C38D8038C}">
  <dimension ref="A1:F18"/>
  <sheetViews>
    <sheetView workbookViewId="0">
      <selection activeCell="P11" sqref="P1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2031</v>
      </c>
      <c r="B1" t="s">
        <v>2046</v>
      </c>
    </row>
    <row r="2" spans="1:6" x14ac:dyDescent="0.3">
      <c r="A2" s="8" t="s">
        <v>2085</v>
      </c>
      <c r="B2" t="s">
        <v>2046</v>
      </c>
    </row>
    <row r="4" spans="1:6" x14ac:dyDescent="0.3">
      <c r="A4" s="8" t="s">
        <v>2044</v>
      </c>
      <c r="B4" s="8" t="s">
        <v>2045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9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563C-7C56-4B18-98FC-7738FDBF669B}">
  <dimension ref="A1:H13"/>
  <sheetViews>
    <sheetView workbookViewId="0">
      <selection activeCell="L19" sqref="L1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ht="16.8" thickTop="1" thickBot="1" x14ac:dyDescent="0.3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ht="16.2" thickTop="1" x14ac:dyDescent="0.3">
      <c r="A2" t="s">
        <v>2094</v>
      </c>
      <c r="B2">
        <f>COUNTIFS(goals,"&lt;1000",outcome,"Successful")</f>
        <v>30</v>
      </c>
      <c r="C2">
        <f>COUNTIFS(goals,"&lt;1000",outcome,"Failed")</f>
        <v>20</v>
      </c>
      <c r="D2">
        <f>COUNTIFS(goals,"&lt;1000",outcome,"Canceled")</f>
        <v>1</v>
      </c>
      <c r="E2">
        <f t="shared" ref="E2:E13" si="0"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COUNTIFS(goals,"&gt;=1000",goals,"&lt;5000",outcome,"Successful")</f>
        <v>191</v>
      </c>
      <c r="C3">
        <f>COUNTIFS(goals,"&gt;=1000",goals,"&lt;5000",outcome,"Failed")</f>
        <v>38</v>
      </c>
      <c r="D3">
        <f>COUNTIFS(goals,"&gt;=1000",goals,"&lt;5000",outcome,"Canceled")</f>
        <v>2</v>
      </c>
      <c r="E3">
        <f t="shared" si="0"/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f>COUNTIFS(goals,"&gt;=5000",goals,"&lt;10000",outcome,"successful")</f>
        <v>164</v>
      </c>
      <c r="C4">
        <f>COUNTIFS(goals,"&gt;=5000",goals,"&lt;10000",outcome,"Failed")</f>
        <v>126</v>
      </c>
      <c r="D4">
        <f>COUNTIFS(goals,"&gt;=5000",goals,"&lt;10000",outcome,"Canceled")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COUNTIFS(goals,"&gt;=10000",goals,"&lt;15000",outcome,"successful")</f>
        <v>4</v>
      </c>
      <c r="C5">
        <f>COUNTIFS(goals,"&gt;=10000",goals,"&lt;15000",outcome,"Failed")</f>
        <v>5</v>
      </c>
      <c r="D5">
        <f>COUNTIFS(goals,"&gt;=10000",goals,"&lt;15000",outcome,"Canceled")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COUNTIFS(goals,"&gt;=15000",goals,"&lt;20000",outcome,"successful")</f>
        <v>10</v>
      </c>
      <c r="C6">
        <f>COUNTIFS(goals,"&gt;=15000",goals,"&lt;20000",outcome,"Failed")</f>
        <v>0</v>
      </c>
      <c r="D6">
        <f>COUNTIFS(goals,"&gt;=15000",goals,"&lt;20000",outcome,"Canceled")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COUNTIFS(goals,"&gt;=20000",goals,"&lt;25000",outcome,"successful")</f>
        <v>7</v>
      </c>
      <c r="C7">
        <f>COUNTIFS(goals,"&gt;=20000",goals,"&lt;25000",outcome,"Failed")</f>
        <v>0</v>
      </c>
      <c r="D7">
        <f>COUNTIFS(goals,"&gt;=20000",goals,"&lt;25000",outcome,"Canceled")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COUNTIFS(goals,"&gt;=25000",goals,"&lt;30000",outcome,"successful")</f>
        <v>11</v>
      </c>
      <c r="C8">
        <f>COUNTIFS(goals,"&gt;=25000",goals,"&lt;30000",outcome,"Failed")</f>
        <v>3</v>
      </c>
      <c r="D8">
        <f>COUNTIFS(goals,"&gt;=25000",goals,"&lt;30000",outcome,"Canceled")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COUNTIFS(goals,"&gt;=30000",goals,"&lt;35000",outcome,"successful")</f>
        <v>7</v>
      </c>
      <c r="C9">
        <f>COUNTIFS(goals,"&gt;=30000",goals,"&lt;35000",outcome,"Failed")</f>
        <v>0</v>
      </c>
      <c r="D9">
        <f>COUNTIFS(goals,"&gt;=30000",goals,"&lt;35000",outcome,"Canceled")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COUNTIFS(goals,"&gt;=35000",goals,"&lt;40000",outcome,"successful")</f>
        <v>8</v>
      </c>
      <c r="C10">
        <f>COUNTIFS(goals,"&gt;=35000",goals,"&lt;40000",outcome,"Failed")</f>
        <v>3</v>
      </c>
      <c r="D10">
        <f>COUNTIFS(goals,"&gt;=35000",goals,"&lt;40000",outcome,"Canceled")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COUNTIFS(goals,"&gt;=40000",goals,"&lt;45000",outcome,"successful")</f>
        <v>11</v>
      </c>
      <c r="C11">
        <f>COUNTIFS(goals,"&gt;=40000",goals,"&lt;45000",outcome,"Failed")</f>
        <v>3</v>
      </c>
      <c r="D11">
        <f>COUNTIFS(goals,"&gt;=40000",goals,"&lt;45000",outcome,"Canceled")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COUNTIFS(goals,"&gt;=45000",goals,"&lt;50000",outcome,"successful")</f>
        <v>8</v>
      </c>
      <c r="C12">
        <f>COUNTIFS(goals,"&gt;=45000",goals,"&lt;50000",outcome,"Failed")</f>
        <v>3</v>
      </c>
      <c r="D12">
        <f>COUNTIFS(goals,"&gt;=45000",goals,"&lt;50000",outcome,"Canceled")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COUNTIFS(goals,"&gt;=50000",outcome,"successful")</f>
        <v>114</v>
      </c>
      <c r="C13">
        <f>COUNTIFS(goals,"&gt;=50000",outcome,"Failed")</f>
        <v>163</v>
      </c>
      <c r="D13">
        <f>COUNTIFS(goals,"&gt;=50000",outcome,"Canceled")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A272-5B48-4549-83E4-8D36F5CDB740}">
  <dimension ref="A1:K567"/>
  <sheetViews>
    <sheetView tabSelected="1" workbookViewId="0">
      <selection activeCell="M7" sqref="M7"/>
    </sheetView>
  </sheetViews>
  <sheetFormatPr defaultRowHeight="15.6" x14ac:dyDescent="0.3"/>
  <cols>
    <col min="1" max="1" width="9.3984375" bestFit="1" customWidth="1"/>
    <col min="2" max="2" width="15.8984375" bestFit="1" customWidth="1"/>
    <col min="3" max="3" width="15.8984375" customWidth="1"/>
    <col min="4" max="4" width="17.69921875" bestFit="1" customWidth="1"/>
    <col min="5" max="5" width="15.8984375" customWidth="1"/>
    <col min="7" max="7" width="8.69921875" bestFit="1" customWidth="1"/>
    <col min="8" max="8" width="12.796875" bestFit="1" customWidth="1"/>
    <col min="9" max="9" width="16.69921875" customWidth="1"/>
    <col min="10" max="10" width="17.69921875" bestFit="1" customWidth="1"/>
    <col min="11" max="11" width="10.3984375" bestFit="1" customWidth="1"/>
  </cols>
  <sheetData>
    <row r="1" spans="1:11" ht="27.6" customHeight="1" thickBot="1" x14ac:dyDescent="0.35">
      <c r="A1" s="15" t="s">
        <v>2114</v>
      </c>
      <c r="B1" s="15"/>
      <c r="C1" s="15"/>
      <c r="D1" s="15"/>
      <c r="E1" s="15"/>
      <c r="G1" s="16" t="s">
        <v>2115</v>
      </c>
      <c r="H1" s="16"/>
      <c r="I1" s="16"/>
      <c r="J1" s="16"/>
      <c r="K1" s="16"/>
    </row>
    <row r="2" spans="1:11" ht="16.8" thickTop="1" thickBot="1" x14ac:dyDescent="0.35">
      <c r="A2" s="13" t="s">
        <v>2106</v>
      </c>
      <c r="B2" s="13" t="s">
        <v>2107</v>
      </c>
      <c r="D2" s="14" t="s">
        <v>2108</v>
      </c>
      <c r="E2" s="17">
        <f>AVERAGE(B3:B567)</f>
        <v>851.14690265486729</v>
      </c>
      <c r="F2" s="7"/>
      <c r="G2" s="13" t="s">
        <v>2106</v>
      </c>
      <c r="H2" s="13" t="s">
        <v>2107</v>
      </c>
      <c r="J2" s="14" t="s">
        <v>2108</v>
      </c>
      <c r="K2" s="17">
        <f>AVERAGE(H3:H366)</f>
        <v>585.61538461538464</v>
      </c>
    </row>
    <row r="3" spans="1:11" ht="16.2" thickTop="1" x14ac:dyDescent="0.3">
      <c r="A3" t="s">
        <v>20</v>
      </c>
      <c r="B3">
        <v>1821</v>
      </c>
      <c r="D3" s="14" t="s">
        <v>2109</v>
      </c>
      <c r="E3" s="17">
        <f>MEDIAN(B3:B567)</f>
        <v>201</v>
      </c>
      <c r="G3" t="s">
        <v>14</v>
      </c>
      <c r="H3">
        <v>0</v>
      </c>
      <c r="J3" s="14" t="s">
        <v>2109</v>
      </c>
      <c r="K3" s="17">
        <f>MEDIAN(H3:H366)</f>
        <v>114.5</v>
      </c>
    </row>
    <row r="4" spans="1:11" x14ac:dyDescent="0.3">
      <c r="A4" t="s">
        <v>20</v>
      </c>
      <c r="B4">
        <v>1396</v>
      </c>
      <c r="D4" s="14" t="s">
        <v>2110</v>
      </c>
      <c r="E4" s="17">
        <f>MIN(B3:B567)</f>
        <v>16</v>
      </c>
      <c r="G4" t="s">
        <v>14</v>
      </c>
      <c r="H4">
        <v>0</v>
      </c>
      <c r="J4" s="14" t="s">
        <v>2110</v>
      </c>
      <c r="K4" s="17">
        <f>MIN(H3:H366)</f>
        <v>0</v>
      </c>
    </row>
    <row r="5" spans="1:11" x14ac:dyDescent="0.3">
      <c r="A5" t="s">
        <v>20</v>
      </c>
      <c r="B5">
        <v>297</v>
      </c>
      <c r="D5" s="14" t="s">
        <v>2111</v>
      </c>
      <c r="E5" s="17">
        <f>MAX(B3:B567)</f>
        <v>7295</v>
      </c>
      <c r="G5" t="s">
        <v>14</v>
      </c>
      <c r="H5">
        <v>38</v>
      </c>
      <c r="J5" s="14" t="s">
        <v>2111</v>
      </c>
      <c r="K5" s="17">
        <f>MAX(H3:H366)</f>
        <v>6080</v>
      </c>
    </row>
    <row r="6" spans="1:11" x14ac:dyDescent="0.3">
      <c r="A6" t="s">
        <v>20</v>
      </c>
      <c r="B6">
        <v>3533</v>
      </c>
      <c r="D6" s="14" t="s">
        <v>2112</v>
      </c>
      <c r="E6" s="17">
        <f>_xlfn.VAR.P(B3:B567)</f>
        <v>1603373.7324019109</v>
      </c>
      <c r="G6" t="s">
        <v>14</v>
      </c>
      <c r="H6">
        <v>54</v>
      </c>
      <c r="J6" s="14" t="s">
        <v>2112</v>
      </c>
      <c r="K6" s="17">
        <f>_xlfn.VAR.P(H3:H366)</f>
        <v>921574.68174133555</v>
      </c>
    </row>
    <row r="7" spans="1:11" x14ac:dyDescent="0.3">
      <c r="A7" t="s">
        <v>20</v>
      </c>
      <c r="B7">
        <v>87</v>
      </c>
      <c r="D7" s="14" t="s">
        <v>2113</v>
      </c>
      <c r="E7" s="17">
        <f>_xlfn.STDEV.P(B3:B567)</f>
        <v>1266.2439466397898</v>
      </c>
      <c r="G7" t="s">
        <v>14</v>
      </c>
      <c r="H7">
        <v>1</v>
      </c>
      <c r="J7" s="14" t="s">
        <v>2113</v>
      </c>
      <c r="K7" s="17">
        <f>_xlfn.STDEV.P(H3:H366)</f>
        <v>959.98681331637863</v>
      </c>
    </row>
    <row r="8" spans="1:11" x14ac:dyDescent="0.3">
      <c r="A8" t="s">
        <v>20</v>
      </c>
      <c r="B8">
        <v>69</v>
      </c>
      <c r="G8" t="s">
        <v>14</v>
      </c>
      <c r="H8">
        <v>1</v>
      </c>
    </row>
    <row r="9" spans="1:11" x14ac:dyDescent="0.3">
      <c r="A9" t="s">
        <v>20</v>
      </c>
      <c r="B9">
        <v>2443</v>
      </c>
      <c r="G9" t="s">
        <v>14</v>
      </c>
      <c r="H9">
        <v>1</v>
      </c>
    </row>
    <row r="10" spans="1:11" x14ac:dyDescent="0.3">
      <c r="A10" t="s">
        <v>20</v>
      </c>
      <c r="B10">
        <v>1022</v>
      </c>
      <c r="G10" t="s">
        <v>14</v>
      </c>
      <c r="H10">
        <v>1</v>
      </c>
    </row>
    <row r="11" spans="1:11" x14ac:dyDescent="0.3">
      <c r="A11" t="s">
        <v>20</v>
      </c>
      <c r="B11">
        <v>87</v>
      </c>
      <c r="G11" t="s">
        <v>14</v>
      </c>
      <c r="H11">
        <v>1</v>
      </c>
    </row>
    <row r="12" spans="1:11" x14ac:dyDescent="0.3">
      <c r="A12" t="s">
        <v>20</v>
      </c>
      <c r="B12">
        <v>2053</v>
      </c>
      <c r="G12" t="s">
        <v>14</v>
      </c>
      <c r="H12">
        <v>22</v>
      </c>
    </row>
    <row r="13" spans="1:11" x14ac:dyDescent="0.3">
      <c r="A13" t="s">
        <v>20</v>
      </c>
      <c r="B13">
        <v>85</v>
      </c>
      <c r="G13" t="s">
        <v>14</v>
      </c>
      <c r="H13">
        <v>21</v>
      </c>
    </row>
    <row r="14" spans="1:11" x14ac:dyDescent="0.3">
      <c r="A14" t="s">
        <v>20</v>
      </c>
      <c r="B14">
        <v>1071</v>
      </c>
      <c r="G14" t="s">
        <v>14</v>
      </c>
      <c r="H14">
        <v>1</v>
      </c>
    </row>
    <row r="15" spans="1:11" x14ac:dyDescent="0.3">
      <c r="A15" t="s">
        <v>20</v>
      </c>
      <c r="B15">
        <v>1773</v>
      </c>
      <c r="G15" t="s">
        <v>14</v>
      </c>
      <c r="H15">
        <v>1</v>
      </c>
    </row>
    <row r="16" spans="1:11" x14ac:dyDescent="0.3">
      <c r="A16" t="s">
        <v>20</v>
      </c>
      <c r="B16">
        <v>1684</v>
      </c>
      <c r="G16" t="s">
        <v>14</v>
      </c>
      <c r="H16">
        <v>1</v>
      </c>
    </row>
    <row r="17" spans="1:8" x14ac:dyDescent="0.3">
      <c r="A17" t="s">
        <v>20</v>
      </c>
      <c r="B17">
        <v>452</v>
      </c>
      <c r="G17" t="s">
        <v>14</v>
      </c>
      <c r="H17">
        <v>1</v>
      </c>
    </row>
    <row r="18" spans="1:8" x14ac:dyDescent="0.3">
      <c r="A18" t="s">
        <v>20</v>
      </c>
      <c r="B18">
        <v>1605</v>
      </c>
      <c r="G18" t="s">
        <v>14</v>
      </c>
      <c r="H18">
        <v>1</v>
      </c>
    </row>
    <row r="19" spans="1:8" x14ac:dyDescent="0.3">
      <c r="A19" t="s">
        <v>20</v>
      </c>
      <c r="B19">
        <v>82</v>
      </c>
      <c r="G19" t="s">
        <v>14</v>
      </c>
      <c r="H19">
        <v>15</v>
      </c>
    </row>
    <row r="20" spans="1:8" x14ac:dyDescent="0.3">
      <c r="A20" t="s">
        <v>20</v>
      </c>
      <c r="B20">
        <v>2220</v>
      </c>
      <c r="G20" t="s">
        <v>14</v>
      </c>
      <c r="H20">
        <v>49</v>
      </c>
    </row>
    <row r="21" spans="1:8" x14ac:dyDescent="0.3">
      <c r="A21" t="s">
        <v>20</v>
      </c>
      <c r="B21">
        <v>163</v>
      </c>
      <c r="G21" t="s">
        <v>14</v>
      </c>
      <c r="H21">
        <v>67</v>
      </c>
    </row>
    <row r="22" spans="1:8" x14ac:dyDescent="0.3">
      <c r="A22" t="s">
        <v>20</v>
      </c>
      <c r="B22">
        <v>164</v>
      </c>
      <c r="G22" t="s">
        <v>14</v>
      </c>
      <c r="H22">
        <v>1</v>
      </c>
    </row>
    <row r="23" spans="1:8" x14ac:dyDescent="0.3">
      <c r="A23" t="s">
        <v>20</v>
      </c>
      <c r="B23">
        <v>233</v>
      </c>
      <c r="G23" t="s">
        <v>14</v>
      </c>
      <c r="H23">
        <v>1</v>
      </c>
    </row>
    <row r="24" spans="1:8" x14ac:dyDescent="0.3">
      <c r="A24" t="s">
        <v>20</v>
      </c>
      <c r="B24">
        <v>133</v>
      </c>
      <c r="G24" t="s">
        <v>14</v>
      </c>
      <c r="H24">
        <v>64</v>
      </c>
    </row>
    <row r="25" spans="1:8" x14ac:dyDescent="0.3">
      <c r="A25" t="s">
        <v>20</v>
      </c>
      <c r="B25">
        <v>76</v>
      </c>
      <c r="G25" t="s">
        <v>14</v>
      </c>
      <c r="H25">
        <v>40</v>
      </c>
    </row>
    <row r="26" spans="1:8" x14ac:dyDescent="0.3">
      <c r="A26" t="s">
        <v>20</v>
      </c>
      <c r="B26">
        <v>2105</v>
      </c>
      <c r="G26" t="s">
        <v>14</v>
      </c>
      <c r="H26">
        <v>82</v>
      </c>
    </row>
    <row r="27" spans="1:8" x14ac:dyDescent="0.3">
      <c r="A27" t="s">
        <v>20</v>
      </c>
      <c r="B27">
        <v>93</v>
      </c>
      <c r="G27" t="s">
        <v>14</v>
      </c>
      <c r="H27">
        <v>143</v>
      </c>
    </row>
    <row r="28" spans="1:8" x14ac:dyDescent="0.3">
      <c r="A28" t="s">
        <v>20</v>
      </c>
      <c r="B28">
        <v>4233</v>
      </c>
      <c r="G28" t="s">
        <v>14</v>
      </c>
      <c r="H28">
        <v>1</v>
      </c>
    </row>
    <row r="29" spans="1:8" x14ac:dyDescent="0.3">
      <c r="A29" t="s">
        <v>20</v>
      </c>
      <c r="B29">
        <v>149</v>
      </c>
      <c r="G29" t="s">
        <v>14</v>
      </c>
      <c r="H29">
        <v>130</v>
      </c>
    </row>
    <row r="30" spans="1:8" x14ac:dyDescent="0.3">
      <c r="A30" t="s">
        <v>20</v>
      </c>
      <c r="B30">
        <v>185</v>
      </c>
      <c r="G30" t="s">
        <v>14</v>
      </c>
      <c r="H30">
        <v>1</v>
      </c>
    </row>
    <row r="31" spans="1:8" x14ac:dyDescent="0.3">
      <c r="A31" t="s">
        <v>20</v>
      </c>
      <c r="B31">
        <v>96</v>
      </c>
      <c r="G31" t="s">
        <v>14</v>
      </c>
      <c r="H31">
        <v>1</v>
      </c>
    </row>
    <row r="32" spans="1:8" x14ac:dyDescent="0.3">
      <c r="A32" t="s">
        <v>20</v>
      </c>
      <c r="B32">
        <v>300</v>
      </c>
      <c r="G32" t="s">
        <v>14</v>
      </c>
      <c r="H32">
        <v>1</v>
      </c>
    </row>
    <row r="33" spans="1:8" x14ac:dyDescent="0.3">
      <c r="A33" t="s">
        <v>20</v>
      </c>
      <c r="B33">
        <v>78</v>
      </c>
      <c r="G33" t="s">
        <v>14</v>
      </c>
      <c r="H33">
        <v>1</v>
      </c>
    </row>
    <row r="34" spans="1:8" x14ac:dyDescent="0.3">
      <c r="A34" t="s">
        <v>20</v>
      </c>
      <c r="B34">
        <v>3657</v>
      </c>
      <c r="G34" t="s">
        <v>14</v>
      </c>
      <c r="H34">
        <v>107</v>
      </c>
    </row>
    <row r="35" spans="1:8" x14ac:dyDescent="0.3">
      <c r="A35" t="s">
        <v>20</v>
      </c>
      <c r="B35">
        <v>1396</v>
      </c>
      <c r="G35" t="s">
        <v>14</v>
      </c>
      <c r="H35">
        <v>10</v>
      </c>
    </row>
    <row r="36" spans="1:8" x14ac:dyDescent="0.3">
      <c r="A36" t="s">
        <v>20</v>
      </c>
      <c r="B36">
        <v>85</v>
      </c>
      <c r="G36" t="s">
        <v>14</v>
      </c>
      <c r="H36">
        <v>157</v>
      </c>
    </row>
    <row r="37" spans="1:8" x14ac:dyDescent="0.3">
      <c r="A37" t="s">
        <v>20</v>
      </c>
      <c r="B37">
        <v>199</v>
      </c>
      <c r="G37" t="s">
        <v>14</v>
      </c>
      <c r="H37">
        <v>151</v>
      </c>
    </row>
    <row r="38" spans="1:8" x14ac:dyDescent="0.3">
      <c r="A38" t="s">
        <v>20</v>
      </c>
      <c r="B38">
        <v>2673</v>
      </c>
      <c r="G38" t="s">
        <v>14</v>
      </c>
      <c r="H38">
        <v>7</v>
      </c>
    </row>
    <row r="39" spans="1:8" x14ac:dyDescent="0.3">
      <c r="A39" t="s">
        <v>20</v>
      </c>
      <c r="B39">
        <v>2526</v>
      </c>
      <c r="G39" t="s">
        <v>14</v>
      </c>
      <c r="H39">
        <v>14</v>
      </c>
    </row>
    <row r="40" spans="1:8" x14ac:dyDescent="0.3">
      <c r="A40" t="s">
        <v>20</v>
      </c>
      <c r="B40">
        <v>27</v>
      </c>
      <c r="G40" t="s">
        <v>14</v>
      </c>
      <c r="H40">
        <v>17</v>
      </c>
    </row>
    <row r="41" spans="1:8" x14ac:dyDescent="0.3">
      <c r="A41" t="s">
        <v>20</v>
      </c>
      <c r="B41">
        <v>241</v>
      </c>
      <c r="G41" t="s">
        <v>14</v>
      </c>
      <c r="H41">
        <v>168</v>
      </c>
    </row>
    <row r="42" spans="1:8" x14ac:dyDescent="0.3">
      <c r="A42" t="s">
        <v>20</v>
      </c>
      <c r="B42">
        <v>235</v>
      </c>
      <c r="G42" t="s">
        <v>14</v>
      </c>
      <c r="H42">
        <v>80</v>
      </c>
    </row>
    <row r="43" spans="1:8" x14ac:dyDescent="0.3">
      <c r="A43" t="s">
        <v>20</v>
      </c>
      <c r="B43">
        <v>5139</v>
      </c>
      <c r="G43" t="s">
        <v>14</v>
      </c>
      <c r="H43">
        <v>10</v>
      </c>
    </row>
    <row r="44" spans="1:8" x14ac:dyDescent="0.3">
      <c r="A44" t="s">
        <v>20</v>
      </c>
      <c r="B44">
        <v>2662</v>
      </c>
      <c r="G44" t="s">
        <v>14</v>
      </c>
      <c r="H44">
        <v>181</v>
      </c>
    </row>
    <row r="45" spans="1:8" x14ac:dyDescent="0.3">
      <c r="A45" t="s">
        <v>20</v>
      </c>
      <c r="B45">
        <v>211</v>
      </c>
      <c r="G45" t="s">
        <v>14</v>
      </c>
      <c r="H45">
        <v>127</v>
      </c>
    </row>
    <row r="46" spans="1:8" x14ac:dyDescent="0.3">
      <c r="A46" t="s">
        <v>20</v>
      </c>
      <c r="B46">
        <v>2266</v>
      </c>
      <c r="G46" t="s">
        <v>14</v>
      </c>
      <c r="H46">
        <v>10</v>
      </c>
    </row>
    <row r="47" spans="1:8" x14ac:dyDescent="0.3">
      <c r="A47" t="s">
        <v>20</v>
      </c>
      <c r="B47">
        <v>2283</v>
      </c>
      <c r="G47" t="s">
        <v>14</v>
      </c>
      <c r="H47">
        <v>5</v>
      </c>
    </row>
    <row r="48" spans="1:8" x14ac:dyDescent="0.3">
      <c r="A48" t="s">
        <v>20</v>
      </c>
      <c r="B48">
        <v>92</v>
      </c>
      <c r="G48" t="s">
        <v>14</v>
      </c>
      <c r="H48">
        <v>162</v>
      </c>
    </row>
    <row r="49" spans="1:8" x14ac:dyDescent="0.3">
      <c r="A49" t="s">
        <v>20</v>
      </c>
      <c r="B49">
        <v>3308</v>
      </c>
      <c r="G49" t="s">
        <v>14</v>
      </c>
      <c r="H49">
        <v>57</v>
      </c>
    </row>
    <row r="50" spans="1:8" x14ac:dyDescent="0.3">
      <c r="A50" t="s">
        <v>20</v>
      </c>
      <c r="B50">
        <v>1470</v>
      </c>
      <c r="G50" t="s">
        <v>14</v>
      </c>
      <c r="H50">
        <v>418</v>
      </c>
    </row>
    <row r="51" spans="1:8" x14ac:dyDescent="0.3">
      <c r="A51" t="s">
        <v>20</v>
      </c>
      <c r="B51">
        <v>89</v>
      </c>
      <c r="G51" t="s">
        <v>14</v>
      </c>
      <c r="H51">
        <v>9</v>
      </c>
    </row>
    <row r="52" spans="1:8" x14ac:dyDescent="0.3">
      <c r="A52" t="s">
        <v>20</v>
      </c>
      <c r="B52">
        <v>1713</v>
      </c>
      <c r="G52" t="s">
        <v>14</v>
      </c>
      <c r="H52">
        <v>94</v>
      </c>
    </row>
    <row r="53" spans="1:8" x14ac:dyDescent="0.3">
      <c r="A53" t="s">
        <v>20</v>
      </c>
      <c r="B53">
        <v>1052</v>
      </c>
      <c r="G53" t="s">
        <v>14</v>
      </c>
      <c r="H53">
        <v>23</v>
      </c>
    </row>
    <row r="54" spans="1:8" x14ac:dyDescent="0.3">
      <c r="A54" t="s">
        <v>20</v>
      </c>
      <c r="B54">
        <v>3777</v>
      </c>
      <c r="G54" t="s">
        <v>14</v>
      </c>
      <c r="H54">
        <v>5</v>
      </c>
    </row>
    <row r="55" spans="1:8" x14ac:dyDescent="0.3">
      <c r="A55" t="s">
        <v>20</v>
      </c>
      <c r="B55">
        <v>67</v>
      </c>
      <c r="G55" t="s">
        <v>14</v>
      </c>
      <c r="H55">
        <v>16</v>
      </c>
    </row>
    <row r="56" spans="1:8" x14ac:dyDescent="0.3">
      <c r="A56" t="s">
        <v>20</v>
      </c>
      <c r="B56">
        <v>52</v>
      </c>
      <c r="G56" t="s">
        <v>14</v>
      </c>
      <c r="H56">
        <v>26</v>
      </c>
    </row>
    <row r="57" spans="1:8" x14ac:dyDescent="0.3">
      <c r="A57" t="s">
        <v>20</v>
      </c>
      <c r="B57">
        <v>3727</v>
      </c>
      <c r="G57" t="s">
        <v>14</v>
      </c>
      <c r="H57">
        <v>253</v>
      </c>
    </row>
    <row r="58" spans="1:8" x14ac:dyDescent="0.3">
      <c r="A58" t="s">
        <v>20</v>
      </c>
      <c r="B58">
        <v>131</v>
      </c>
      <c r="G58" t="s">
        <v>14</v>
      </c>
      <c r="H58">
        <v>17</v>
      </c>
    </row>
    <row r="59" spans="1:8" x14ac:dyDescent="0.3">
      <c r="A59" t="s">
        <v>20</v>
      </c>
      <c r="B59">
        <v>155</v>
      </c>
      <c r="G59" t="s">
        <v>14</v>
      </c>
      <c r="H59">
        <v>78</v>
      </c>
    </row>
    <row r="60" spans="1:8" x14ac:dyDescent="0.3">
      <c r="A60" t="s">
        <v>20</v>
      </c>
      <c r="B60">
        <v>1613</v>
      </c>
      <c r="G60" t="s">
        <v>14</v>
      </c>
      <c r="H60">
        <v>441</v>
      </c>
    </row>
    <row r="61" spans="1:8" x14ac:dyDescent="0.3">
      <c r="A61" t="s">
        <v>20</v>
      </c>
      <c r="B61">
        <v>102</v>
      </c>
      <c r="G61" t="s">
        <v>14</v>
      </c>
      <c r="H61">
        <v>21</v>
      </c>
    </row>
    <row r="62" spans="1:8" x14ac:dyDescent="0.3">
      <c r="A62" t="s">
        <v>20</v>
      </c>
      <c r="B62">
        <v>2468</v>
      </c>
      <c r="G62" t="s">
        <v>14</v>
      </c>
      <c r="H62">
        <v>347</v>
      </c>
    </row>
    <row r="63" spans="1:8" x14ac:dyDescent="0.3">
      <c r="A63" t="s">
        <v>20</v>
      </c>
      <c r="B63">
        <v>676</v>
      </c>
      <c r="G63" t="s">
        <v>14</v>
      </c>
      <c r="H63">
        <v>355</v>
      </c>
    </row>
    <row r="64" spans="1:8" x14ac:dyDescent="0.3">
      <c r="A64" t="s">
        <v>20</v>
      </c>
      <c r="B64">
        <v>194</v>
      </c>
      <c r="G64" t="s">
        <v>14</v>
      </c>
      <c r="H64">
        <v>31</v>
      </c>
    </row>
    <row r="65" spans="1:8" x14ac:dyDescent="0.3">
      <c r="A65" t="s">
        <v>20</v>
      </c>
      <c r="B65">
        <v>1697</v>
      </c>
      <c r="G65" t="s">
        <v>14</v>
      </c>
      <c r="H65">
        <v>331</v>
      </c>
    </row>
    <row r="66" spans="1:8" x14ac:dyDescent="0.3">
      <c r="A66" t="s">
        <v>20</v>
      </c>
      <c r="B66">
        <v>117</v>
      </c>
      <c r="G66" t="s">
        <v>14</v>
      </c>
      <c r="H66">
        <v>296</v>
      </c>
    </row>
    <row r="67" spans="1:8" x14ac:dyDescent="0.3">
      <c r="A67" t="s">
        <v>20</v>
      </c>
      <c r="B67">
        <v>107</v>
      </c>
      <c r="G67" t="s">
        <v>14</v>
      </c>
      <c r="H67">
        <v>243</v>
      </c>
    </row>
    <row r="68" spans="1:8" x14ac:dyDescent="0.3">
      <c r="A68" t="s">
        <v>20</v>
      </c>
      <c r="B68">
        <v>2506</v>
      </c>
      <c r="G68" t="s">
        <v>14</v>
      </c>
      <c r="H68">
        <v>17</v>
      </c>
    </row>
    <row r="69" spans="1:8" x14ac:dyDescent="0.3">
      <c r="A69" t="s">
        <v>20</v>
      </c>
      <c r="B69">
        <v>1073</v>
      </c>
      <c r="G69" t="s">
        <v>14</v>
      </c>
      <c r="H69">
        <v>180</v>
      </c>
    </row>
    <row r="70" spans="1:8" x14ac:dyDescent="0.3">
      <c r="A70" t="s">
        <v>20</v>
      </c>
      <c r="B70">
        <v>1152</v>
      </c>
      <c r="G70" t="s">
        <v>14</v>
      </c>
      <c r="H70">
        <v>9</v>
      </c>
    </row>
    <row r="71" spans="1:8" x14ac:dyDescent="0.3">
      <c r="A71" t="s">
        <v>20</v>
      </c>
      <c r="B71">
        <v>85</v>
      </c>
      <c r="G71" t="s">
        <v>14</v>
      </c>
      <c r="H71">
        <v>257</v>
      </c>
    </row>
    <row r="72" spans="1:8" x14ac:dyDescent="0.3">
      <c r="A72" t="s">
        <v>20</v>
      </c>
      <c r="B72">
        <v>126</v>
      </c>
      <c r="G72" t="s">
        <v>14</v>
      </c>
      <c r="H72">
        <v>245</v>
      </c>
    </row>
    <row r="73" spans="1:8" x14ac:dyDescent="0.3">
      <c r="A73" t="s">
        <v>20</v>
      </c>
      <c r="B73">
        <v>116</v>
      </c>
      <c r="G73" t="s">
        <v>14</v>
      </c>
      <c r="H73">
        <v>10</v>
      </c>
    </row>
    <row r="74" spans="1:8" x14ac:dyDescent="0.3">
      <c r="A74" t="s">
        <v>20</v>
      </c>
      <c r="B74">
        <v>1095</v>
      </c>
      <c r="G74" t="s">
        <v>14</v>
      </c>
      <c r="H74">
        <v>15</v>
      </c>
    </row>
    <row r="75" spans="1:8" x14ac:dyDescent="0.3">
      <c r="A75" t="s">
        <v>20</v>
      </c>
      <c r="B75">
        <v>6286</v>
      </c>
      <c r="G75" t="s">
        <v>14</v>
      </c>
      <c r="H75">
        <v>662</v>
      </c>
    </row>
    <row r="76" spans="1:8" x14ac:dyDescent="0.3">
      <c r="A76" t="s">
        <v>20</v>
      </c>
      <c r="B76">
        <v>331</v>
      </c>
      <c r="G76" t="s">
        <v>14</v>
      </c>
      <c r="H76">
        <v>29</v>
      </c>
    </row>
    <row r="77" spans="1:8" x14ac:dyDescent="0.3">
      <c r="A77" t="s">
        <v>20</v>
      </c>
      <c r="B77">
        <v>192</v>
      </c>
      <c r="G77" t="s">
        <v>14</v>
      </c>
      <c r="H77">
        <v>75</v>
      </c>
    </row>
    <row r="78" spans="1:8" x14ac:dyDescent="0.3">
      <c r="A78" t="s">
        <v>20</v>
      </c>
      <c r="B78">
        <v>86</v>
      </c>
      <c r="G78" t="s">
        <v>14</v>
      </c>
      <c r="H78">
        <v>830</v>
      </c>
    </row>
    <row r="79" spans="1:8" x14ac:dyDescent="0.3">
      <c r="A79" t="s">
        <v>20</v>
      </c>
      <c r="B79">
        <v>5203</v>
      </c>
      <c r="G79" t="s">
        <v>14</v>
      </c>
      <c r="H79">
        <v>30</v>
      </c>
    </row>
    <row r="80" spans="1:8" x14ac:dyDescent="0.3">
      <c r="A80" t="s">
        <v>20</v>
      </c>
      <c r="B80">
        <v>80</v>
      </c>
      <c r="G80" t="s">
        <v>14</v>
      </c>
      <c r="H80">
        <v>243</v>
      </c>
    </row>
    <row r="81" spans="1:8" x14ac:dyDescent="0.3">
      <c r="A81" t="s">
        <v>20</v>
      </c>
      <c r="B81">
        <v>2475</v>
      </c>
      <c r="G81" t="s">
        <v>14</v>
      </c>
      <c r="H81">
        <v>41</v>
      </c>
    </row>
    <row r="82" spans="1:8" x14ac:dyDescent="0.3">
      <c r="A82" t="s">
        <v>20</v>
      </c>
      <c r="B82">
        <v>253</v>
      </c>
      <c r="G82" t="s">
        <v>14</v>
      </c>
      <c r="H82">
        <v>14</v>
      </c>
    </row>
    <row r="83" spans="1:8" x14ac:dyDescent="0.3">
      <c r="A83" t="s">
        <v>20</v>
      </c>
      <c r="B83">
        <v>110</v>
      </c>
      <c r="G83" t="s">
        <v>14</v>
      </c>
      <c r="H83">
        <v>16</v>
      </c>
    </row>
    <row r="84" spans="1:8" x14ac:dyDescent="0.3">
      <c r="A84" t="s">
        <v>20</v>
      </c>
      <c r="B84">
        <v>1280</v>
      </c>
      <c r="G84" t="s">
        <v>14</v>
      </c>
      <c r="H84">
        <v>76</v>
      </c>
    </row>
    <row r="85" spans="1:8" x14ac:dyDescent="0.3">
      <c r="A85" t="s">
        <v>20</v>
      </c>
      <c r="B85">
        <v>409</v>
      </c>
      <c r="G85" t="s">
        <v>14</v>
      </c>
      <c r="H85">
        <v>326</v>
      </c>
    </row>
    <row r="86" spans="1:8" x14ac:dyDescent="0.3">
      <c r="A86" t="s">
        <v>20</v>
      </c>
      <c r="B86">
        <v>131</v>
      </c>
      <c r="G86" t="s">
        <v>14</v>
      </c>
      <c r="H86">
        <v>18</v>
      </c>
    </row>
    <row r="87" spans="1:8" x14ac:dyDescent="0.3">
      <c r="A87" t="s">
        <v>20</v>
      </c>
      <c r="B87">
        <v>205</v>
      </c>
      <c r="G87" t="s">
        <v>14</v>
      </c>
      <c r="H87">
        <v>252</v>
      </c>
    </row>
    <row r="88" spans="1:8" x14ac:dyDescent="0.3">
      <c r="A88" t="s">
        <v>20</v>
      </c>
      <c r="B88">
        <v>2013</v>
      </c>
      <c r="G88" t="s">
        <v>14</v>
      </c>
      <c r="H88">
        <v>15</v>
      </c>
    </row>
    <row r="89" spans="1:8" x14ac:dyDescent="0.3">
      <c r="A89" t="s">
        <v>20</v>
      </c>
      <c r="B89">
        <v>250</v>
      </c>
      <c r="G89" t="s">
        <v>14</v>
      </c>
      <c r="H89">
        <v>526</v>
      </c>
    </row>
    <row r="90" spans="1:8" x14ac:dyDescent="0.3">
      <c r="A90" t="s">
        <v>20</v>
      </c>
      <c r="B90">
        <v>1345</v>
      </c>
      <c r="G90" t="s">
        <v>14</v>
      </c>
      <c r="H90">
        <v>579</v>
      </c>
    </row>
    <row r="91" spans="1:8" x14ac:dyDescent="0.3">
      <c r="A91" t="s">
        <v>20</v>
      </c>
      <c r="B91">
        <v>890</v>
      </c>
      <c r="G91" t="s">
        <v>14</v>
      </c>
      <c r="H91">
        <v>362</v>
      </c>
    </row>
    <row r="92" spans="1:8" x14ac:dyDescent="0.3">
      <c r="A92" t="s">
        <v>20</v>
      </c>
      <c r="B92">
        <v>199</v>
      </c>
      <c r="G92" t="s">
        <v>14</v>
      </c>
      <c r="H92">
        <v>26</v>
      </c>
    </row>
    <row r="93" spans="1:8" x14ac:dyDescent="0.3">
      <c r="A93" t="s">
        <v>20</v>
      </c>
      <c r="B93">
        <v>1140</v>
      </c>
      <c r="G93" t="s">
        <v>14</v>
      </c>
      <c r="H93">
        <v>395</v>
      </c>
    </row>
    <row r="94" spans="1:8" x14ac:dyDescent="0.3">
      <c r="A94" t="s">
        <v>20</v>
      </c>
      <c r="B94">
        <v>94</v>
      </c>
      <c r="G94" t="s">
        <v>14</v>
      </c>
      <c r="H94">
        <v>656</v>
      </c>
    </row>
    <row r="95" spans="1:8" x14ac:dyDescent="0.3">
      <c r="A95" t="s">
        <v>20</v>
      </c>
      <c r="B95">
        <v>135</v>
      </c>
      <c r="G95" t="s">
        <v>14</v>
      </c>
      <c r="H95">
        <v>37</v>
      </c>
    </row>
    <row r="96" spans="1:8" x14ac:dyDescent="0.3">
      <c r="A96" t="s">
        <v>20</v>
      </c>
      <c r="B96">
        <v>220</v>
      </c>
      <c r="G96" t="s">
        <v>14</v>
      </c>
      <c r="H96">
        <v>32</v>
      </c>
    </row>
    <row r="97" spans="1:8" x14ac:dyDescent="0.3">
      <c r="A97" t="s">
        <v>20</v>
      </c>
      <c r="B97">
        <v>183</v>
      </c>
      <c r="G97" t="s">
        <v>14</v>
      </c>
      <c r="H97">
        <v>57</v>
      </c>
    </row>
    <row r="98" spans="1:8" x14ac:dyDescent="0.3">
      <c r="A98" t="s">
        <v>20</v>
      </c>
      <c r="B98">
        <v>71</v>
      </c>
      <c r="G98" t="s">
        <v>14</v>
      </c>
      <c r="H98">
        <v>6</v>
      </c>
    </row>
    <row r="99" spans="1:8" x14ac:dyDescent="0.3">
      <c r="A99" t="s">
        <v>20</v>
      </c>
      <c r="B99">
        <v>2230</v>
      </c>
      <c r="G99" t="s">
        <v>14</v>
      </c>
      <c r="H99">
        <v>1130</v>
      </c>
    </row>
    <row r="100" spans="1:8" x14ac:dyDescent="0.3">
      <c r="A100" t="s">
        <v>20</v>
      </c>
      <c r="B100">
        <v>1425</v>
      </c>
      <c r="G100" t="s">
        <v>14</v>
      </c>
      <c r="H100">
        <v>46</v>
      </c>
    </row>
    <row r="101" spans="1:8" x14ac:dyDescent="0.3">
      <c r="A101" t="s">
        <v>20</v>
      </c>
      <c r="B101">
        <v>154</v>
      </c>
      <c r="G101" t="s">
        <v>14</v>
      </c>
      <c r="H101">
        <v>13</v>
      </c>
    </row>
    <row r="102" spans="1:8" x14ac:dyDescent="0.3">
      <c r="A102" t="s">
        <v>20</v>
      </c>
      <c r="B102">
        <v>659</v>
      </c>
      <c r="G102" t="s">
        <v>14</v>
      </c>
      <c r="H102">
        <v>27</v>
      </c>
    </row>
    <row r="103" spans="1:8" x14ac:dyDescent="0.3">
      <c r="A103" t="s">
        <v>20</v>
      </c>
      <c r="B103">
        <v>374</v>
      </c>
      <c r="G103" t="s">
        <v>14</v>
      </c>
      <c r="H103">
        <v>24</v>
      </c>
    </row>
    <row r="104" spans="1:8" x14ac:dyDescent="0.3">
      <c r="A104" t="s">
        <v>20</v>
      </c>
      <c r="B104">
        <v>307</v>
      </c>
      <c r="G104" t="s">
        <v>14</v>
      </c>
      <c r="H104">
        <v>648</v>
      </c>
    </row>
    <row r="105" spans="1:8" x14ac:dyDescent="0.3">
      <c r="A105" t="s">
        <v>20</v>
      </c>
      <c r="B105">
        <v>2436</v>
      </c>
      <c r="G105" t="s">
        <v>14</v>
      </c>
      <c r="H105">
        <v>31</v>
      </c>
    </row>
    <row r="106" spans="1:8" x14ac:dyDescent="0.3">
      <c r="A106" t="s">
        <v>20</v>
      </c>
      <c r="B106">
        <v>2441</v>
      </c>
      <c r="G106" t="s">
        <v>14</v>
      </c>
      <c r="H106">
        <v>1120</v>
      </c>
    </row>
    <row r="107" spans="1:8" x14ac:dyDescent="0.3">
      <c r="A107" t="s">
        <v>20</v>
      </c>
      <c r="B107">
        <v>196</v>
      </c>
      <c r="G107" t="s">
        <v>14</v>
      </c>
      <c r="H107">
        <v>16</v>
      </c>
    </row>
    <row r="108" spans="1:8" x14ac:dyDescent="0.3">
      <c r="A108" t="s">
        <v>20</v>
      </c>
      <c r="B108">
        <v>121</v>
      </c>
      <c r="G108" t="s">
        <v>14</v>
      </c>
      <c r="H108">
        <v>34</v>
      </c>
    </row>
    <row r="109" spans="1:8" x14ac:dyDescent="0.3">
      <c r="A109" t="s">
        <v>20</v>
      </c>
      <c r="B109">
        <v>4498</v>
      </c>
      <c r="G109" t="s">
        <v>14</v>
      </c>
      <c r="H109">
        <v>19</v>
      </c>
    </row>
    <row r="110" spans="1:8" x14ac:dyDescent="0.3">
      <c r="A110" t="s">
        <v>20</v>
      </c>
      <c r="B110">
        <v>78</v>
      </c>
      <c r="G110" t="s">
        <v>14</v>
      </c>
      <c r="H110">
        <v>535</v>
      </c>
    </row>
    <row r="111" spans="1:8" x14ac:dyDescent="0.3">
      <c r="A111" t="s">
        <v>20</v>
      </c>
      <c r="B111">
        <v>70</v>
      </c>
      <c r="G111" t="s">
        <v>14</v>
      </c>
      <c r="H111">
        <v>33</v>
      </c>
    </row>
    <row r="112" spans="1:8" x14ac:dyDescent="0.3">
      <c r="A112" t="s">
        <v>20</v>
      </c>
      <c r="B112">
        <v>180</v>
      </c>
      <c r="G112" t="s">
        <v>14</v>
      </c>
      <c r="H112">
        <v>648</v>
      </c>
    </row>
    <row r="113" spans="1:8" x14ac:dyDescent="0.3">
      <c r="A113" t="s">
        <v>20</v>
      </c>
      <c r="B113">
        <v>1573</v>
      </c>
      <c r="G113" t="s">
        <v>14</v>
      </c>
      <c r="H113">
        <v>248</v>
      </c>
    </row>
    <row r="114" spans="1:8" x14ac:dyDescent="0.3">
      <c r="A114" t="s">
        <v>20</v>
      </c>
      <c r="B114">
        <v>244</v>
      </c>
      <c r="G114" t="s">
        <v>14</v>
      </c>
      <c r="H114">
        <v>454</v>
      </c>
    </row>
    <row r="115" spans="1:8" x14ac:dyDescent="0.3">
      <c r="A115" t="s">
        <v>20</v>
      </c>
      <c r="B115">
        <v>282</v>
      </c>
      <c r="G115" t="s">
        <v>14</v>
      </c>
      <c r="H115">
        <v>955</v>
      </c>
    </row>
    <row r="116" spans="1:8" x14ac:dyDescent="0.3">
      <c r="A116" t="s">
        <v>20</v>
      </c>
      <c r="B116">
        <v>126</v>
      </c>
      <c r="G116" t="s">
        <v>14</v>
      </c>
      <c r="H116">
        <v>245</v>
      </c>
    </row>
    <row r="117" spans="1:8" x14ac:dyDescent="0.3">
      <c r="A117" t="s">
        <v>20</v>
      </c>
      <c r="B117">
        <v>138</v>
      </c>
      <c r="G117" t="s">
        <v>14</v>
      </c>
      <c r="H117">
        <v>886</v>
      </c>
    </row>
    <row r="118" spans="1:8" x14ac:dyDescent="0.3">
      <c r="A118" t="s">
        <v>20</v>
      </c>
      <c r="B118">
        <v>85</v>
      </c>
      <c r="G118" t="s">
        <v>14</v>
      </c>
      <c r="H118">
        <v>35</v>
      </c>
    </row>
    <row r="119" spans="1:8" x14ac:dyDescent="0.3">
      <c r="A119" t="s">
        <v>20</v>
      </c>
      <c r="B119">
        <v>261</v>
      </c>
      <c r="G119" t="s">
        <v>14</v>
      </c>
      <c r="H119">
        <v>15</v>
      </c>
    </row>
    <row r="120" spans="1:8" x14ac:dyDescent="0.3">
      <c r="A120" t="s">
        <v>20</v>
      </c>
      <c r="B120">
        <v>239</v>
      </c>
      <c r="G120" t="s">
        <v>14</v>
      </c>
      <c r="H120">
        <v>1691</v>
      </c>
    </row>
    <row r="121" spans="1:8" x14ac:dyDescent="0.3">
      <c r="A121" t="s">
        <v>20</v>
      </c>
      <c r="B121">
        <v>192</v>
      </c>
      <c r="G121" t="s">
        <v>14</v>
      </c>
      <c r="H121">
        <v>191</v>
      </c>
    </row>
    <row r="122" spans="1:8" x14ac:dyDescent="0.3">
      <c r="A122" t="s">
        <v>20</v>
      </c>
      <c r="B122">
        <v>225</v>
      </c>
      <c r="G122" t="s">
        <v>14</v>
      </c>
      <c r="H122">
        <v>1063</v>
      </c>
    </row>
    <row r="123" spans="1:8" x14ac:dyDescent="0.3">
      <c r="A123" t="s">
        <v>20</v>
      </c>
      <c r="B123">
        <v>107</v>
      </c>
      <c r="G123" t="s">
        <v>14</v>
      </c>
      <c r="H123">
        <v>1220</v>
      </c>
    </row>
    <row r="124" spans="1:8" x14ac:dyDescent="0.3">
      <c r="A124" t="s">
        <v>20</v>
      </c>
      <c r="B124">
        <v>209</v>
      </c>
      <c r="G124" t="s">
        <v>14</v>
      </c>
      <c r="H124">
        <v>31</v>
      </c>
    </row>
    <row r="125" spans="1:8" x14ac:dyDescent="0.3">
      <c r="A125" t="s">
        <v>20</v>
      </c>
      <c r="B125">
        <v>2080</v>
      </c>
      <c r="G125" t="s">
        <v>14</v>
      </c>
      <c r="H125">
        <v>7</v>
      </c>
    </row>
    <row r="126" spans="1:8" x14ac:dyDescent="0.3">
      <c r="A126" t="s">
        <v>20</v>
      </c>
      <c r="B126">
        <v>138</v>
      </c>
      <c r="G126" t="s">
        <v>14</v>
      </c>
      <c r="H126">
        <v>75</v>
      </c>
    </row>
    <row r="127" spans="1:8" x14ac:dyDescent="0.3">
      <c r="A127" t="s">
        <v>20</v>
      </c>
      <c r="B127">
        <v>237</v>
      </c>
      <c r="G127" t="s">
        <v>14</v>
      </c>
      <c r="H127">
        <v>120</v>
      </c>
    </row>
    <row r="128" spans="1:8" x14ac:dyDescent="0.3">
      <c r="A128" t="s">
        <v>20</v>
      </c>
      <c r="B128">
        <v>186</v>
      </c>
      <c r="G128" t="s">
        <v>14</v>
      </c>
      <c r="H128">
        <v>210</v>
      </c>
    </row>
    <row r="129" spans="1:8" x14ac:dyDescent="0.3">
      <c r="A129" t="s">
        <v>20</v>
      </c>
      <c r="B129">
        <v>155</v>
      </c>
      <c r="G129" t="s">
        <v>14</v>
      </c>
      <c r="H129">
        <v>25</v>
      </c>
    </row>
    <row r="130" spans="1:8" x14ac:dyDescent="0.3">
      <c r="A130" t="s">
        <v>20</v>
      </c>
      <c r="B130">
        <v>1917</v>
      </c>
      <c r="G130" t="s">
        <v>14</v>
      </c>
      <c r="H130">
        <v>33</v>
      </c>
    </row>
    <row r="131" spans="1:8" x14ac:dyDescent="0.3">
      <c r="A131" t="s">
        <v>20</v>
      </c>
      <c r="B131">
        <v>1015</v>
      </c>
      <c r="G131" t="s">
        <v>14</v>
      </c>
      <c r="H131">
        <v>63</v>
      </c>
    </row>
    <row r="132" spans="1:8" x14ac:dyDescent="0.3">
      <c r="A132" t="s">
        <v>20</v>
      </c>
      <c r="B132">
        <v>164</v>
      </c>
      <c r="G132" t="s">
        <v>14</v>
      </c>
      <c r="H132">
        <v>1910</v>
      </c>
    </row>
    <row r="133" spans="1:8" x14ac:dyDescent="0.3">
      <c r="A133" t="s">
        <v>20</v>
      </c>
      <c r="B133">
        <v>72</v>
      </c>
      <c r="G133" t="s">
        <v>14</v>
      </c>
      <c r="H133">
        <v>52</v>
      </c>
    </row>
    <row r="134" spans="1:8" x14ac:dyDescent="0.3">
      <c r="A134" t="s">
        <v>20</v>
      </c>
      <c r="B134">
        <v>1600</v>
      </c>
      <c r="G134" t="s">
        <v>14</v>
      </c>
      <c r="H134">
        <v>40</v>
      </c>
    </row>
    <row r="135" spans="1:8" x14ac:dyDescent="0.3">
      <c r="A135" t="s">
        <v>20</v>
      </c>
      <c r="B135">
        <v>95</v>
      </c>
      <c r="G135" t="s">
        <v>14</v>
      </c>
      <c r="H135">
        <v>45</v>
      </c>
    </row>
    <row r="136" spans="1:8" x14ac:dyDescent="0.3">
      <c r="A136" t="s">
        <v>20</v>
      </c>
      <c r="B136">
        <v>129</v>
      </c>
      <c r="G136" t="s">
        <v>14</v>
      </c>
      <c r="H136">
        <v>12</v>
      </c>
    </row>
    <row r="137" spans="1:8" x14ac:dyDescent="0.3">
      <c r="A137" t="s">
        <v>20</v>
      </c>
      <c r="B137">
        <v>369</v>
      </c>
      <c r="G137" t="s">
        <v>14</v>
      </c>
      <c r="H137">
        <v>1000</v>
      </c>
    </row>
    <row r="138" spans="1:8" x14ac:dyDescent="0.3">
      <c r="A138" t="s">
        <v>20</v>
      </c>
      <c r="B138">
        <v>2326</v>
      </c>
      <c r="G138" t="s">
        <v>14</v>
      </c>
      <c r="H138">
        <v>1296</v>
      </c>
    </row>
    <row r="139" spans="1:8" x14ac:dyDescent="0.3">
      <c r="A139" t="s">
        <v>20</v>
      </c>
      <c r="B139">
        <v>92</v>
      </c>
      <c r="G139" t="s">
        <v>14</v>
      </c>
      <c r="H139">
        <v>86</v>
      </c>
    </row>
    <row r="140" spans="1:8" x14ac:dyDescent="0.3">
      <c r="A140" t="s">
        <v>20</v>
      </c>
      <c r="B140">
        <v>1137</v>
      </c>
      <c r="G140" t="s">
        <v>14</v>
      </c>
      <c r="H140">
        <v>33</v>
      </c>
    </row>
    <row r="141" spans="1:8" x14ac:dyDescent="0.3">
      <c r="A141" t="s">
        <v>20</v>
      </c>
      <c r="B141">
        <v>136</v>
      </c>
      <c r="G141" t="s">
        <v>14</v>
      </c>
      <c r="H141">
        <v>774</v>
      </c>
    </row>
    <row r="142" spans="1:8" x14ac:dyDescent="0.3">
      <c r="A142" t="s">
        <v>20</v>
      </c>
      <c r="B142">
        <v>125</v>
      </c>
      <c r="G142" t="s">
        <v>14</v>
      </c>
      <c r="H142">
        <v>452</v>
      </c>
    </row>
    <row r="143" spans="1:8" x14ac:dyDescent="0.3">
      <c r="A143" t="s">
        <v>20</v>
      </c>
      <c r="B143">
        <v>1782</v>
      </c>
      <c r="G143" t="s">
        <v>14</v>
      </c>
      <c r="H143">
        <v>575</v>
      </c>
    </row>
    <row r="144" spans="1:8" x14ac:dyDescent="0.3">
      <c r="A144" t="s">
        <v>20</v>
      </c>
      <c r="B144">
        <v>157</v>
      </c>
      <c r="G144" t="s">
        <v>14</v>
      </c>
      <c r="H144">
        <v>424</v>
      </c>
    </row>
    <row r="145" spans="1:8" x14ac:dyDescent="0.3">
      <c r="A145" t="s">
        <v>20</v>
      </c>
      <c r="B145">
        <v>140</v>
      </c>
      <c r="G145" t="s">
        <v>14</v>
      </c>
      <c r="H145">
        <v>19</v>
      </c>
    </row>
    <row r="146" spans="1:8" x14ac:dyDescent="0.3">
      <c r="A146" t="s">
        <v>20</v>
      </c>
      <c r="B146">
        <v>103</v>
      </c>
      <c r="G146" t="s">
        <v>14</v>
      </c>
      <c r="H146">
        <v>742</v>
      </c>
    </row>
    <row r="147" spans="1:8" x14ac:dyDescent="0.3">
      <c r="A147" t="s">
        <v>20</v>
      </c>
      <c r="B147">
        <v>1965</v>
      </c>
      <c r="G147" t="s">
        <v>14</v>
      </c>
      <c r="H147">
        <v>92</v>
      </c>
    </row>
    <row r="148" spans="1:8" x14ac:dyDescent="0.3">
      <c r="A148" t="s">
        <v>20</v>
      </c>
      <c r="B148">
        <v>170</v>
      </c>
      <c r="G148" t="s">
        <v>14</v>
      </c>
      <c r="H148">
        <v>40</v>
      </c>
    </row>
    <row r="149" spans="1:8" x14ac:dyDescent="0.3">
      <c r="A149" t="s">
        <v>20</v>
      </c>
      <c r="B149">
        <v>165</v>
      </c>
      <c r="G149" t="s">
        <v>14</v>
      </c>
      <c r="H149">
        <v>44</v>
      </c>
    </row>
    <row r="150" spans="1:8" x14ac:dyDescent="0.3">
      <c r="A150" t="s">
        <v>20</v>
      </c>
      <c r="B150">
        <v>554</v>
      </c>
      <c r="G150" t="s">
        <v>14</v>
      </c>
      <c r="H150">
        <v>83</v>
      </c>
    </row>
    <row r="151" spans="1:8" x14ac:dyDescent="0.3">
      <c r="A151" t="s">
        <v>20</v>
      </c>
      <c r="B151">
        <v>96</v>
      </c>
      <c r="G151" t="s">
        <v>14</v>
      </c>
      <c r="H151">
        <v>16</v>
      </c>
    </row>
    <row r="152" spans="1:8" x14ac:dyDescent="0.3">
      <c r="A152" t="s">
        <v>20</v>
      </c>
      <c r="B152">
        <v>168</v>
      </c>
      <c r="G152" t="s">
        <v>14</v>
      </c>
      <c r="H152">
        <v>558</v>
      </c>
    </row>
    <row r="153" spans="1:8" x14ac:dyDescent="0.3">
      <c r="A153" t="s">
        <v>20</v>
      </c>
      <c r="B153">
        <v>381</v>
      </c>
      <c r="G153" t="s">
        <v>14</v>
      </c>
      <c r="H153">
        <v>18</v>
      </c>
    </row>
    <row r="154" spans="1:8" x14ac:dyDescent="0.3">
      <c r="A154" t="s">
        <v>20</v>
      </c>
      <c r="B154">
        <v>7295</v>
      </c>
      <c r="G154" t="s">
        <v>14</v>
      </c>
      <c r="H154">
        <v>92</v>
      </c>
    </row>
    <row r="155" spans="1:8" x14ac:dyDescent="0.3">
      <c r="A155" t="s">
        <v>20</v>
      </c>
      <c r="B155">
        <v>123</v>
      </c>
      <c r="G155" t="s">
        <v>14</v>
      </c>
      <c r="H155">
        <v>830</v>
      </c>
    </row>
    <row r="156" spans="1:8" x14ac:dyDescent="0.3">
      <c r="A156" t="s">
        <v>20</v>
      </c>
      <c r="B156">
        <v>119</v>
      </c>
      <c r="G156" t="s">
        <v>14</v>
      </c>
      <c r="H156">
        <v>504</v>
      </c>
    </row>
    <row r="157" spans="1:8" x14ac:dyDescent="0.3">
      <c r="A157" t="s">
        <v>20</v>
      </c>
      <c r="B157">
        <v>4006</v>
      </c>
      <c r="G157" t="s">
        <v>14</v>
      </c>
      <c r="H157">
        <v>846</v>
      </c>
    </row>
    <row r="158" spans="1:8" x14ac:dyDescent="0.3">
      <c r="A158" t="s">
        <v>20</v>
      </c>
      <c r="B158">
        <v>135</v>
      </c>
      <c r="G158" t="s">
        <v>14</v>
      </c>
      <c r="H158">
        <v>58</v>
      </c>
    </row>
    <row r="159" spans="1:8" x14ac:dyDescent="0.3">
      <c r="A159" t="s">
        <v>20</v>
      </c>
      <c r="B159">
        <v>1815</v>
      </c>
      <c r="G159" t="s">
        <v>14</v>
      </c>
      <c r="H159">
        <v>1439</v>
      </c>
    </row>
    <row r="160" spans="1:8" x14ac:dyDescent="0.3">
      <c r="A160" t="s">
        <v>20</v>
      </c>
      <c r="B160">
        <v>533</v>
      </c>
      <c r="G160" t="s">
        <v>14</v>
      </c>
      <c r="H160">
        <v>1028</v>
      </c>
    </row>
    <row r="161" spans="1:8" x14ac:dyDescent="0.3">
      <c r="A161" t="s">
        <v>20</v>
      </c>
      <c r="B161">
        <v>723</v>
      </c>
      <c r="G161" t="s">
        <v>14</v>
      </c>
      <c r="H161">
        <v>39</v>
      </c>
    </row>
    <row r="162" spans="1:8" x14ac:dyDescent="0.3">
      <c r="A162" t="s">
        <v>20</v>
      </c>
      <c r="B162">
        <v>1866</v>
      </c>
      <c r="G162" t="s">
        <v>14</v>
      </c>
      <c r="H162">
        <v>37</v>
      </c>
    </row>
    <row r="163" spans="1:8" x14ac:dyDescent="0.3">
      <c r="A163" t="s">
        <v>20</v>
      </c>
      <c r="B163">
        <v>147</v>
      </c>
      <c r="G163" t="s">
        <v>14</v>
      </c>
      <c r="H163">
        <v>934</v>
      </c>
    </row>
    <row r="164" spans="1:8" x14ac:dyDescent="0.3">
      <c r="A164" t="s">
        <v>20</v>
      </c>
      <c r="B164">
        <v>159</v>
      </c>
      <c r="G164" t="s">
        <v>14</v>
      </c>
      <c r="H164">
        <v>12</v>
      </c>
    </row>
    <row r="165" spans="1:8" x14ac:dyDescent="0.3">
      <c r="A165" t="s">
        <v>20</v>
      </c>
      <c r="B165">
        <v>3036</v>
      </c>
      <c r="G165" t="s">
        <v>14</v>
      </c>
      <c r="H165">
        <v>65</v>
      </c>
    </row>
    <row r="166" spans="1:8" x14ac:dyDescent="0.3">
      <c r="A166" t="s">
        <v>20</v>
      </c>
      <c r="B166">
        <v>16</v>
      </c>
      <c r="G166" t="s">
        <v>14</v>
      </c>
      <c r="H166">
        <v>37</v>
      </c>
    </row>
    <row r="167" spans="1:8" x14ac:dyDescent="0.3">
      <c r="A167" t="s">
        <v>20</v>
      </c>
      <c r="B167">
        <v>366</v>
      </c>
      <c r="G167" t="s">
        <v>14</v>
      </c>
      <c r="H167">
        <v>128</v>
      </c>
    </row>
    <row r="168" spans="1:8" x14ac:dyDescent="0.3">
      <c r="A168" t="s">
        <v>20</v>
      </c>
      <c r="B168">
        <v>2043</v>
      </c>
      <c r="G168" t="s">
        <v>14</v>
      </c>
      <c r="H168">
        <v>714</v>
      </c>
    </row>
    <row r="169" spans="1:8" x14ac:dyDescent="0.3">
      <c r="A169" t="s">
        <v>20</v>
      </c>
      <c r="B169">
        <v>165</v>
      </c>
      <c r="G169" t="s">
        <v>14</v>
      </c>
      <c r="H169">
        <v>747</v>
      </c>
    </row>
    <row r="170" spans="1:8" x14ac:dyDescent="0.3">
      <c r="A170" t="s">
        <v>20</v>
      </c>
      <c r="B170">
        <v>261</v>
      </c>
      <c r="G170" t="s">
        <v>14</v>
      </c>
      <c r="H170">
        <v>56</v>
      </c>
    </row>
    <row r="171" spans="1:8" x14ac:dyDescent="0.3">
      <c r="A171" t="s">
        <v>20</v>
      </c>
      <c r="B171">
        <v>62</v>
      </c>
      <c r="G171" t="s">
        <v>14</v>
      </c>
      <c r="H171">
        <v>750</v>
      </c>
    </row>
    <row r="172" spans="1:8" x14ac:dyDescent="0.3">
      <c r="A172" t="s">
        <v>20</v>
      </c>
      <c r="B172">
        <v>168</v>
      </c>
      <c r="G172" t="s">
        <v>14</v>
      </c>
      <c r="H172">
        <v>452</v>
      </c>
    </row>
    <row r="173" spans="1:8" x14ac:dyDescent="0.3">
      <c r="A173" t="s">
        <v>20</v>
      </c>
      <c r="B173">
        <v>2218</v>
      </c>
      <c r="G173" t="s">
        <v>14</v>
      </c>
      <c r="H173">
        <v>48</v>
      </c>
    </row>
    <row r="174" spans="1:8" x14ac:dyDescent="0.3">
      <c r="A174" t="s">
        <v>20</v>
      </c>
      <c r="B174">
        <v>5966</v>
      </c>
      <c r="G174" t="s">
        <v>14</v>
      </c>
      <c r="H174">
        <v>2072</v>
      </c>
    </row>
    <row r="175" spans="1:8" x14ac:dyDescent="0.3">
      <c r="A175" t="s">
        <v>20</v>
      </c>
      <c r="B175">
        <v>329</v>
      </c>
      <c r="G175" t="s">
        <v>14</v>
      </c>
      <c r="H175">
        <v>27</v>
      </c>
    </row>
    <row r="176" spans="1:8" x14ac:dyDescent="0.3">
      <c r="A176" t="s">
        <v>20</v>
      </c>
      <c r="B176">
        <v>1249</v>
      </c>
      <c r="G176" t="s">
        <v>14</v>
      </c>
      <c r="H176">
        <v>2928</v>
      </c>
    </row>
    <row r="177" spans="1:8" x14ac:dyDescent="0.3">
      <c r="A177" t="s">
        <v>20</v>
      </c>
      <c r="B177">
        <v>114</v>
      </c>
      <c r="G177" t="s">
        <v>14</v>
      </c>
      <c r="H177">
        <v>679</v>
      </c>
    </row>
    <row r="178" spans="1:8" x14ac:dyDescent="0.3">
      <c r="A178" t="s">
        <v>20</v>
      </c>
      <c r="B178">
        <v>180</v>
      </c>
      <c r="G178" t="s">
        <v>14</v>
      </c>
      <c r="H178">
        <v>602</v>
      </c>
    </row>
    <row r="179" spans="1:8" x14ac:dyDescent="0.3">
      <c r="A179" t="s">
        <v>20</v>
      </c>
      <c r="B179">
        <v>2693</v>
      </c>
      <c r="G179" t="s">
        <v>14</v>
      </c>
      <c r="H179">
        <v>674</v>
      </c>
    </row>
    <row r="180" spans="1:8" x14ac:dyDescent="0.3">
      <c r="A180" t="s">
        <v>20</v>
      </c>
      <c r="B180">
        <v>139</v>
      </c>
      <c r="G180" t="s">
        <v>14</v>
      </c>
      <c r="H180">
        <v>1198</v>
      </c>
    </row>
    <row r="181" spans="1:8" x14ac:dyDescent="0.3">
      <c r="A181" t="s">
        <v>20</v>
      </c>
      <c r="B181">
        <v>84</v>
      </c>
      <c r="G181" t="s">
        <v>14</v>
      </c>
      <c r="H181">
        <v>676</v>
      </c>
    </row>
    <row r="182" spans="1:8" x14ac:dyDescent="0.3">
      <c r="A182" t="s">
        <v>20</v>
      </c>
      <c r="B182">
        <v>129</v>
      </c>
      <c r="G182" t="s">
        <v>14</v>
      </c>
      <c r="H182">
        <v>67</v>
      </c>
    </row>
    <row r="183" spans="1:8" x14ac:dyDescent="0.3">
      <c r="A183" t="s">
        <v>20</v>
      </c>
      <c r="B183">
        <v>203</v>
      </c>
      <c r="G183" t="s">
        <v>14</v>
      </c>
      <c r="H183">
        <v>1596</v>
      </c>
    </row>
    <row r="184" spans="1:8" x14ac:dyDescent="0.3">
      <c r="A184" t="s">
        <v>20</v>
      </c>
      <c r="B184">
        <v>3131</v>
      </c>
      <c r="G184" t="s">
        <v>14</v>
      </c>
      <c r="H184">
        <v>605</v>
      </c>
    </row>
    <row r="185" spans="1:8" x14ac:dyDescent="0.3">
      <c r="A185" t="s">
        <v>20</v>
      </c>
      <c r="B185">
        <v>103</v>
      </c>
      <c r="G185" t="s">
        <v>14</v>
      </c>
      <c r="H185">
        <v>523</v>
      </c>
    </row>
    <row r="186" spans="1:8" x14ac:dyDescent="0.3">
      <c r="A186" t="s">
        <v>20</v>
      </c>
      <c r="B186">
        <v>2409</v>
      </c>
      <c r="G186" t="s">
        <v>14</v>
      </c>
      <c r="H186">
        <v>47</v>
      </c>
    </row>
    <row r="187" spans="1:8" x14ac:dyDescent="0.3">
      <c r="A187" t="s">
        <v>20</v>
      </c>
      <c r="B187">
        <v>164</v>
      </c>
      <c r="G187" t="s">
        <v>14</v>
      </c>
      <c r="H187">
        <v>88</v>
      </c>
    </row>
    <row r="188" spans="1:8" x14ac:dyDescent="0.3">
      <c r="A188" t="s">
        <v>20</v>
      </c>
      <c r="B188">
        <v>4065</v>
      </c>
      <c r="G188" t="s">
        <v>14</v>
      </c>
      <c r="H188">
        <v>67</v>
      </c>
    </row>
    <row r="189" spans="1:8" x14ac:dyDescent="0.3">
      <c r="A189" t="s">
        <v>20</v>
      </c>
      <c r="B189">
        <v>300</v>
      </c>
      <c r="G189" t="s">
        <v>14</v>
      </c>
      <c r="H189">
        <v>31</v>
      </c>
    </row>
    <row r="190" spans="1:8" x14ac:dyDescent="0.3">
      <c r="A190" t="s">
        <v>20</v>
      </c>
      <c r="B190">
        <v>191</v>
      </c>
      <c r="G190" t="s">
        <v>14</v>
      </c>
      <c r="H190">
        <v>154</v>
      </c>
    </row>
    <row r="191" spans="1:8" x14ac:dyDescent="0.3">
      <c r="A191" t="s">
        <v>20</v>
      </c>
      <c r="B191">
        <v>1561</v>
      </c>
      <c r="G191" t="s">
        <v>14</v>
      </c>
      <c r="H191">
        <v>49</v>
      </c>
    </row>
    <row r="192" spans="1:8" x14ac:dyDescent="0.3">
      <c r="A192" t="s">
        <v>20</v>
      </c>
      <c r="B192">
        <v>88</v>
      </c>
      <c r="G192" t="s">
        <v>14</v>
      </c>
      <c r="H192">
        <v>672</v>
      </c>
    </row>
    <row r="193" spans="1:8" x14ac:dyDescent="0.3">
      <c r="A193" t="s">
        <v>20</v>
      </c>
      <c r="B193">
        <v>236</v>
      </c>
      <c r="G193" t="s">
        <v>14</v>
      </c>
      <c r="H193">
        <v>44</v>
      </c>
    </row>
    <row r="194" spans="1:8" x14ac:dyDescent="0.3">
      <c r="A194" t="s">
        <v>20</v>
      </c>
      <c r="B194">
        <v>307</v>
      </c>
      <c r="G194" t="s">
        <v>14</v>
      </c>
      <c r="H194">
        <v>42</v>
      </c>
    </row>
    <row r="195" spans="1:8" x14ac:dyDescent="0.3">
      <c r="A195" t="s">
        <v>20</v>
      </c>
      <c r="B195">
        <v>132</v>
      </c>
      <c r="G195" t="s">
        <v>14</v>
      </c>
      <c r="H195">
        <v>64</v>
      </c>
    </row>
    <row r="196" spans="1:8" x14ac:dyDescent="0.3">
      <c r="A196" t="s">
        <v>20</v>
      </c>
      <c r="B196">
        <v>181</v>
      </c>
      <c r="G196" t="s">
        <v>14</v>
      </c>
      <c r="H196">
        <v>1221</v>
      </c>
    </row>
    <row r="197" spans="1:8" x14ac:dyDescent="0.3">
      <c r="A197" t="s">
        <v>20</v>
      </c>
      <c r="B197">
        <v>5168</v>
      </c>
      <c r="G197" t="s">
        <v>14</v>
      </c>
      <c r="H197">
        <v>842</v>
      </c>
    </row>
    <row r="198" spans="1:8" x14ac:dyDescent="0.3">
      <c r="A198" t="s">
        <v>20</v>
      </c>
      <c r="B198">
        <v>288</v>
      </c>
      <c r="G198" t="s">
        <v>14</v>
      </c>
      <c r="H198">
        <v>30</v>
      </c>
    </row>
    <row r="199" spans="1:8" x14ac:dyDescent="0.3">
      <c r="A199" t="s">
        <v>20</v>
      </c>
      <c r="B199">
        <v>1604</v>
      </c>
      <c r="G199" t="s">
        <v>14</v>
      </c>
      <c r="H199">
        <v>554</v>
      </c>
    </row>
    <row r="200" spans="1:8" x14ac:dyDescent="0.3">
      <c r="A200" t="s">
        <v>20</v>
      </c>
      <c r="B200">
        <v>203</v>
      </c>
      <c r="G200" t="s">
        <v>14</v>
      </c>
      <c r="H200">
        <v>923</v>
      </c>
    </row>
    <row r="201" spans="1:8" x14ac:dyDescent="0.3">
      <c r="A201" t="s">
        <v>20</v>
      </c>
      <c r="B201">
        <v>3205</v>
      </c>
      <c r="G201" t="s">
        <v>14</v>
      </c>
      <c r="H201">
        <v>13</v>
      </c>
    </row>
    <row r="202" spans="1:8" x14ac:dyDescent="0.3">
      <c r="A202" t="s">
        <v>20</v>
      </c>
      <c r="B202">
        <v>943</v>
      </c>
      <c r="G202" t="s">
        <v>14</v>
      </c>
      <c r="H202">
        <v>147</v>
      </c>
    </row>
    <row r="203" spans="1:8" x14ac:dyDescent="0.3">
      <c r="A203" t="s">
        <v>20</v>
      </c>
      <c r="B203">
        <v>198</v>
      </c>
      <c r="G203" t="s">
        <v>14</v>
      </c>
      <c r="H203">
        <v>101</v>
      </c>
    </row>
    <row r="204" spans="1:8" x14ac:dyDescent="0.3">
      <c r="A204" t="s">
        <v>20</v>
      </c>
      <c r="B204">
        <v>122</v>
      </c>
      <c r="G204" t="s">
        <v>14</v>
      </c>
      <c r="H204">
        <v>83</v>
      </c>
    </row>
    <row r="205" spans="1:8" x14ac:dyDescent="0.3">
      <c r="A205" t="s">
        <v>20</v>
      </c>
      <c r="B205">
        <v>81</v>
      </c>
      <c r="G205" t="s">
        <v>14</v>
      </c>
      <c r="H205">
        <v>792</v>
      </c>
    </row>
    <row r="206" spans="1:8" x14ac:dyDescent="0.3">
      <c r="A206" t="s">
        <v>20</v>
      </c>
      <c r="B206">
        <v>170</v>
      </c>
      <c r="G206" t="s">
        <v>14</v>
      </c>
      <c r="H206">
        <v>752</v>
      </c>
    </row>
    <row r="207" spans="1:8" x14ac:dyDescent="0.3">
      <c r="A207" t="s">
        <v>20</v>
      </c>
      <c r="B207">
        <v>546</v>
      </c>
      <c r="G207" t="s">
        <v>14</v>
      </c>
      <c r="H207">
        <v>113</v>
      </c>
    </row>
    <row r="208" spans="1:8" x14ac:dyDescent="0.3">
      <c r="A208" t="s">
        <v>20</v>
      </c>
      <c r="B208">
        <v>2857</v>
      </c>
      <c r="G208" t="s">
        <v>14</v>
      </c>
      <c r="H208">
        <v>908</v>
      </c>
    </row>
    <row r="209" spans="1:8" x14ac:dyDescent="0.3">
      <c r="A209" t="s">
        <v>20</v>
      </c>
      <c r="B209">
        <v>92</v>
      </c>
      <c r="G209" t="s">
        <v>14</v>
      </c>
      <c r="H209">
        <v>25</v>
      </c>
    </row>
    <row r="210" spans="1:8" x14ac:dyDescent="0.3">
      <c r="A210" t="s">
        <v>20</v>
      </c>
      <c r="B210">
        <v>50</v>
      </c>
      <c r="G210" t="s">
        <v>14</v>
      </c>
      <c r="H210">
        <v>78</v>
      </c>
    </row>
    <row r="211" spans="1:8" x14ac:dyDescent="0.3">
      <c r="A211" t="s">
        <v>20</v>
      </c>
      <c r="B211">
        <v>4799</v>
      </c>
      <c r="G211" t="s">
        <v>14</v>
      </c>
      <c r="H211">
        <v>38</v>
      </c>
    </row>
    <row r="212" spans="1:8" x14ac:dyDescent="0.3">
      <c r="A212" t="s">
        <v>20</v>
      </c>
      <c r="B212">
        <v>88</v>
      </c>
      <c r="G212" t="s">
        <v>14</v>
      </c>
      <c r="H212">
        <v>15</v>
      </c>
    </row>
    <row r="213" spans="1:8" x14ac:dyDescent="0.3">
      <c r="A213" t="s">
        <v>20</v>
      </c>
      <c r="B213">
        <v>174</v>
      </c>
      <c r="G213" t="s">
        <v>14</v>
      </c>
      <c r="H213">
        <v>133</v>
      </c>
    </row>
    <row r="214" spans="1:8" x14ac:dyDescent="0.3">
      <c r="A214" t="s">
        <v>20</v>
      </c>
      <c r="B214">
        <v>454</v>
      </c>
      <c r="G214" t="s">
        <v>14</v>
      </c>
      <c r="H214">
        <v>4428</v>
      </c>
    </row>
    <row r="215" spans="1:8" x14ac:dyDescent="0.3">
      <c r="A215" t="s">
        <v>20</v>
      </c>
      <c r="B215">
        <v>275</v>
      </c>
      <c r="G215" t="s">
        <v>14</v>
      </c>
      <c r="H215">
        <v>1181</v>
      </c>
    </row>
    <row r="216" spans="1:8" x14ac:dyDescent="0.3">
      <c r="A216" t="s">
        <v>20</v>
      </c>
      <c r="B216">
        <v>26</v>
      </c>
      <c r="G216" t="s">
        <v>14</v>
      </c>
      <c r="H216">
        <v>374</v>
      </c>
    </row>
    <row r="217" spans="1:8" x14ac:dyDescent="0.3">
      <c r="A217" t="s">
        <v>20</v>
      </c>
      <c r="B217">
        <v>820</v>
      </c>
      <c r="G217" t="s">
        <v>14</v>
      </c>
      <c r="H217">
        <v>513</v>
      </c>
    </row>
    <row r="218" spans="1:8" x14ac:dyDescent="0.3">
      <c r="A218" t="s">
        <v>20</v>
      </c>
      <c r="B218">
        <v>2261</v>
      </c>
      <c r="G218" t="s">
        <v>14</v>
      </c>
      <c r="H218">
        <v>1999</v>
      </c>
    </row>
    <row r="219" spans="1:8" x14ac:dyDescent="0.3">
      <c r="A219" t="s">
        <v>20</v>
      </c>
      <c r="B219">
        <v>419</v>
      </c>
      <c r="G219" t="s">
        <v>14</v>
      </c>
      <c r="H219">
        <v>141</v>
      </c>
    </row>
    <row r="220" spans="1:8" x14ac:dyDescent="0.3">
      <c r="A220" t="s">
        <v>20</v>
      </c>
      <c r="B220">
        <v>296</v>
      </c>
      <c r="G220" t="s">
        <v>14</v>
      </c>
      <c r="H220">
        <v>2779</v>
      </c>
    </row>
    <row r="221" spans="1:8" x14ac:dyDescent="0.3">
      <c r="A221" t="s">
        <v>20</v>
      </c>
      <c r="B221">
        <v>100</v>
      </c>
      <c r="G221" t="s">
        <v>14</v>
      </c>
      <c r="H221">
        <v>225</v>
      </c>
    </row>
    <row r="222" spans="1:8" x14ac:dyDescent="0.3">
      <c r="A222" t="s">
        <v>20</v>
      </c>
      <c r="B222">
        <v>131</v>
      </c>
      <c r="G222" t="s">
        <v>14</v>
      </c>
      <c r="H222">
        <v>1059</v>
      </c>
    </row>
    <row r="223" spans="1:8" x14ac:dyDescent="0.3">
      <c r="A223" t="s">
        <v>20</v>
      </c>
      <c r="B223">
        <v>106</v>
      </c>
      <c r="G223" t="s">
        <v>14</v>
      </c>
      <c r="H223">
        <v>24</v>
      </c>
    </row>
    <row r="224" spans="1:8" x14ac:dyDescent="0.3">
      <c r="A224" t="s">
        <v>20</v>
      </c>
      <c r="B224">
        <v>323</v>
      </c>
      <c r="G224" t="s">
        <v>14</v>
      </c>
      <c r="H224">
        <v>889</v>
      </c>
    </row>
    <row r="225" spans="1:8" x14ac:dyDescent="0.3">
      <c r="A225" t="s">
        <v>20</v>
      </c>
      <c r="B225">
        <v>2346</v>
      </c>
      <c r="G225" t="s">
        <v>14</v>
      </c>
      <c r="H225">
        <v>60</v>
      </c>
    </row>
    <row r="226" spans="1:8" x14ac:dyDescent="0.3">
      <c r="A226" t="s">
        <v>20</v>
      </c>
      <c r="B226">
        <v>247</v>
      </c>
      <c r="G226" t="s">
        <v>14</v>
      </c>
      <c r="H226">
        <v>21</v>
      </c>
    </row>
    <row r="227" spans="1:8" x14ac:dyDescent="0.3">
      <c r="A227" t="s">
        <v>20</v>
      </c>
      <c r="B227">
        <v>1690</v>
      </c>
      <c r="G227" t="s">
        <v>14</v>
      </c>
      <c r="H227">
        <v>594</v>
      </c>
    </row>
    <row r="228" spans="1:8" x14ac:dyDescent="0.3">
      <c r="A228" t="s">
        <v>20</v>
      </c>
      <c r="B228">
        <v>460</v>
      </c>
      <c r="G228" t="s">
        <v>14</v>
      </c>
      <c r="H228">
        <v>191</v>
      </c>
    </row>
    <row r="229" spans="1:8" x14ac:dyDescent="0.3">
      <c r="A229" t="s">
        <v>20</v>
      </c>
      <c r="B229">
        <v>48</v>
      </c>
      <c r="G229" t="s">
        <v>14</v>
      </c>
      <c r="H229">
        <v>136</v>
      </c>
    </row>
    <row r="230" spans="1:8" x14ac:dyDescent="0.3">
      <c r="A230" t="s">
        <v>20</v>
      </c>
      <c r="B230">
        <v>105</v>
      </c>
      <c r="G230" t="s">
        <v>14</v>
      </c>
      <c r="H230">
        <v>1482</v>
      </c>
    </row>
    <row r="231" spans="1:8" x14ac:dyDescent="0.3">
      <c r="A231" t="s">
        <v>20</v>
      </c>
      <c r="B231">
        <v>645</v>
      </c>
      <c r="G231" t="s">
        <v>14</v>
      </c>
      <c r="H231">
        <v>2108</v>
      </c>
    </row>
    <row r="232" spans="1:8" x14ac:dyDescent="0.3">
      <c r="A232" t="s">
        <v>20</v>
      </c>
      <c r="B232">
        <v>255</v>
      </c>
      <c r="G232" t="s">
        <v>14</v>
      </c>
      <c r="H232">
        <v>558</v>
      </c>
    </row>
    <row r="233" spans="1:8" x14ac:dyDescent="0.3">
      <c r="A233" t="s">
        <v>20</v>
      </c>
      <c r="B233">
        <v>155</v>
      </c>
      <c r="G233" t="s">
        <v>14</v>
      </c>
      <c r="H233">
        <v>100</v>
      </c>
    </row>
    <row r="234" spans="1:8" x14ac:dyDescent="0.3">
      <c r="A234" t="s">
        <v>20</v>
      </c>
      <c r="B234">
        <v>159</v>
      </c>
      <c r="G234" t="s">
        <v>14</v>
      </c>
      <c r="H234">
        <v>31</v>
      </c>
    </row>
    <row r="235" spans="1:8" x14ac:dyDescent="0.3">
      <c r="A235" t="s">
        <v>20</v>
      </c>
      <c r="B235">
        <v>126</v>
      </c>
      <c r="G235" t="s">
        <v>14</v>
      </c>
      <c r="H235">
        <v>67</v>
      </c>
    </row>
    <row r="236" spans="1:8" x14ac:dyDescent="0.3">
      <c r="A236" t="s">
        <v>20</v>
      </c>
      <c r="B236">
        <v>88</v>
      </c>
      <c r="G236" t="s">
        <v>14</v>
      </c>
      <c r="H236">
        <v>941</v>
      </c>
    </row>
    <row r="237" spans="1:8" x14ac:dyDescent="0.3">
      <c r="A237" t="s">
        <v>20</v>
      </c>
      <c r="B237">
        <v>41</v>
      </c>
      <c r="G237" t="s">
        <v>14</v>
      </c>
      <c r="H237">
        <v>1748</v>
      </c>
    </row>
    <row r="238" spans="1:8" x14ac:dyDescent="0.3">
      <c r="A238" t="s">
        <v>20</v>
      </c>
      <c r="B238">
        <v>1385</v>
      </c>
      <c r="G238" t="s">
        <v>14</v>
      </c>
      <c r="H238">
        <v>118</v>
      </c>
    </row>
    <row r="239" spans="1:8" x14ac:dyDescent="0.3">
      <c r="A239" t="s">
        <v>20</v>
      </c>
      <c r="B239">
        <v>122</v>
      </c>
      <c r="G239" t="s">
        <v>14</v>
      </c>
      <c r="H239">
        <v>71</v>
      </c>
    </row>
    <row r="240" spans="1:8" x14ac:dyDescent="0.3">
      <c r="A240" t="s">
        <v>20</v>
      </c>
      <c r="B240">
        <v>3272</v>
      </c>
      <c r="G240" t="s">
        <v>14</v>
      </c>
      <c r="H240">
        <v>1886</v>
      </c>
    </row>
    <row r="241" spans="1:8" x14ac:dyDescent="0.3">
      <c r="A241" t="s">
        <v>20</v>
      </c>
      <c r="B241">
        <v>6212</v>
      </c>
      <c r="G241" t="s">
        <v>14</v>
      </c>
      <c r="H241">
        <v>1467</v>
      </c>
    </row>
    <row r="242" spans="1:8" x14ac:dyDescent="0.3">
      <c r="A242" t="s">
        <v>20</v>
      </c>
      <c r="B242">
        <v>5180</v>
      </c>
      <c r="G242" t="s">
        <v>14</v>
      </c>
      <c r="H242">
        <v>3387</v>
      </c>
    </row>
    <row r="243" spans="1:8" x14ac:dyDescent="0.3">
      <c r="A243" t="s">
        <v>20</v>
      </c>
      <c r="B243">
        <v>86</v>
      </c>
      <c r="G243" t="s">
        <v>14</v>
      </c>
      <c r="H243">
        <v>2604</v>
      </c>
    </row>
    <row r="244" spans="1:8" x14ac:dyDescent="0.3">
      <c r="A244" t="s">
        <v>20</v>
      </c>
      <c r="B244">
        <v>50</v>
      </c>
      <c r="G244" t="s">
        <v>14</v>
      </c>
      <c r="H244">
        <v>750</v>
      </c>
    </row>
    <row r="245" spans="1:8" x14ac:dyDescent="0.3">
      <c r="A245" t="s">
        <v>20</v>
      </c>
      <c r="B245">
        <v>1113</v>
      </c>
      <c r="G245" t="s">
        <v>14</v>
      </c>
      <c r="H245">
        <v>67</v>
      </c>
    </row>
    <row r="246" spans="1:8" x14ac:dyDescent="0.3">
      <c r="A246" t="s">
        <v>20</v>
      </c>
      <c r="B246">
        <v>107</v>
      </c>
      <c r="G246" t="s">
        <v>14</v>
      </c>
      <c r="H246">
        <v>102</v>
      </c>
    </row>
    <row r="247" spans="1:8" x14ac:dyDescent="0.3">
      <c r="A247" t="s">
        <v>20</v>
      </c>
      <c r="B247">
        <v>85</v>
      </c>
      <c r="G247" t="s">
        <v>14</v>
      </c>
      <c r="H247">
        <v>64</v>
      </c>
    </row>
    <row r="248" spans="1:8" x14ac:dyDescent="0.3">
      <c r="A248" t="s">
        <v>20</v>
      </c>
      <c r="B248">
        <v>80</v>
      </c>
      <c r="G248" t="s">
        <v>14</v>
      </c>
      <c r="H248">
        <v>1194</v>
      </c>
    </row>
    <row r="249" spans="1:8" x14ac:dyDescent="0.3">
      <c r="A249" t="s">
        <v>20</v>
      </c>
      <c r="B249">
        <v>1887</v>
      </c>
      <c r="G249" t="s">
        <v>14</v>
      </c>
      <c r="H249">
        <v>2201</v>
      </c>
    </row>
    <row r="250" spans="1:8" x14ac:dyDescent="0.3">
      <c r="A250" t="s">
        <v>20</v>
      </c>
      <c r="B250">
        <v>160</v>
      </c>
      <c r="G250" t="s">
        <v>14</v>
      </c>
      <c r="H250">
        <v>1608</v>
      </c>
    </row>
    <row r="251" spans="1:8" x14ac:dyDescent="0.3">
      <c r="A251" t="s">
        <v>20</v>
      </c>
      <c r="B251">
        <v>121</v>
      </c>
      <c r="G251" t="s">
        <v>14</v>
      </c>
      <c r="H251">
        <v>328</v>
      </c>
    </row>
    <row r="252" spans="1:8" x14ac:dyDescent="0.3">
      <c r="A252" t="s">
        <v>20</v>
      </c>
      <c r="B252">
        <v>56</v>
      </c>
      <c r="G252" t="s">
        <v>14</v>
      </c>
      <c r="H252">
        <v>108</v>
      </c>
    </row>
    <row r="253" spans="1:8" x14ac:dyDescent="0.3">
      <c r="A253" t="s">
        <v>20</v>
      </c>
      <c r="B253">
        <v>238</v>
      </c>
      <c r="G253" t="s">
        <v>14</v>
      </c>
      <c r="H253">
        <v>200</v>
      </c>
    </row>
    <row r="254" spans="1:8" x14ac:dyDescent="0.3">
      <c r="A254" t="s">
        <v>20</v>
      </c>
      <c r="B254">
        <v>303</v>
      </c>
      <c r="G254" t="s">
        <v>14</v>
      </c>
      <c r="H254">
        <v>4405</v>
      </c>
    </row>
    <row r="255" spans="1:8" x14ac:dyDescent="0.3">
      <c r="A255" t="s">
        <v>20</v>
      </c>
      <c r="B255">
        <v>1170</v>
      </c>
      <c r="G255" t="s">
        <v>14</v>
      </c>
      <c r="H255">
        <v>226</v>
      </c>
    </row>
    <row r="256" spans="1:8" x14ac:dyDescent="0.3">
      <c r="A256" t="s">
        <v>20</v>
      </c>
      <c r="B256">
        <v>157</v>
      </c>
      <c r="G256" t="s">
        <v>14</v>
      </c>
      <c r="H256">
        <v>926</v>
      </c>
    </row>
    <row r="257" spans="1:8" x14ac:dyDescent="0.3">
      <c r="A257" t="s">
        <v>20</v>
      </c>
      <c r="B257">
        <v>2353</v>
      </c>
      <c r="G257" t="s">
        <v>14</v>
      </c>
      <c r="H257">
        <v>84</v>
      </c>
    </row>
    <row r="258" spans="1:8" x14ac:dyDescent="0.3">
      <c r="A258" t="s">
        <v>20</v>
      </c>
      <c r="B258">
        <v>264</v>
      </c>
      <c r="G258" t="s">
        <v>14</v>
      </c>
      <c r="H258">
        <v>2176</v>
      </c>
    </row>
    <row r="259" spans="1:8" x14ac:dyDescent="0.3">
      <c r="A259" t="s">
        <v>20</v>
      </c>
      <c r="B259">
        <v>144</v>
      </c>
      <c r="G259" t="s">
        <v>14</v>
      </c>
      <c r="H259">
        <v>1274</v>
      </c>
    </row>
    <row r="260" spans="1:8" x14ac:dyDescent="0.3">
      <c r="A260" t="s">
        <v>20</v>
      </c>
      <c r="B260">
        <v>134</v>
      </c>
      <c r="G260" t="s">
        <v>14</v>
      </c>
      <c r="H260">
        <v>24</v>
      </c>
    </row>
    <row r="261" spans="1:8" x14ac:dyDescent="0.3">
      <c r="A261" t="s">
        <v>20</v>
      </c>
      <c r="B261">
        <v>94</v>
      </c>
      <c r="G261" t="s">
        <v>14</v>
      </c>
      <c r="H261">
        <v>70</v>
      </c>
    </row>
    <row r="262" spans="1:8" x14ac:dyDescent="0.3">
      <c r="A262" t="s">
        <v>20</v>
      </c>
      <c r="B262">
        <v>127</v>
      </c>
      <c r="G262" t="s">
        <v>14</v>
      </c>
      <c r="H262">
        <v>86</v>
      </c>
    </row>
    <row r="263" spans="1:8" x14ac:dyDescent="0.3">
      <c r="A263" t="s">
        <v>20</v>
      </c>
      <c r="B263">
        <v>221</v>
      </c>
      <c r="G263" t="s">
        <v>14</v>
      </c>
      <c r="H263">
        <v>67</v>
      </c>
    </row>
    <row r="264" spans="1:8" x14ac:dyDescent="0.3">
      <c r="A264" t="s">
        <v>20</v>
      </c>
      <c r="B264">
        <v>2551</v>
      </c>
      <c r="G264" t="s">
        <v>14</v>
      </c>
      <c r="H264">
        <v>53</v>
      </c>
    </row>
    <row r="265" spans="1:8" x14ac:dyDescent="0.3">
      <c r="A265" t="s">
        <v>20</v>
      </c>
      <c r="B265">
        <v>4289</v>
      </c>
      <c r="G265" t="s">
        <v>14</v>
      </c>
      <c r="H265">
        <v>35</v>
      </c>
    </row>
    <row r="266" spans="1:8" x14ac:dyDescent="0.3">
      <c r="A266" t="s">
        <v>20</v>
      </c>
      <c r="B266">
        <v>164</v>
      </c>
      <c r="G266" t="s">
        <v>14</v>
      </c>
      <c r="H266">
        <v>838</v>
      </c>
    </row>
    <row r="267" spans="1:8" x14ac:dyDescent="0.3">
      <c r="A267" t="s">
        <v>20</v>
      </c>
      <c r="B267">
        <v>142</v>
      </c>
      <c r="G267" t="s">
        <v>14</v>
      </c>
      <c r="H267">
        <v>1796</v>
      </c>
    </row>
    <row r="268" spans="1:8" x14ac:dyDescent="0.3">
      <c r="A268" t="s">
        <v>20</v>
      </c>
      <c r="B268">
        <v>1354</v>
      </c>
      <c r="G268" t="s">
        <v>14</v>
      </c>
      <c r="H268">
        <v>1258</v>
      </c>
    </row>
    <row r="269" spans="1:8" x14ac:dyDescent="0.3">
      <c r="A269" t="s">
        <v>20</v>
      </c>
      <c r="B269">
        <v>143</v>
      </c>
      <c r="G269" t="s">
        <v>14</v>
      </c>
      <c r="H269">
        <v>117</v>
      </c>
    </row>
    <row r="270" spans="1:8" x14ac:dyDescent="0.3">
      <c r="A270" t="s">
        <v>20</v>
      </c>
      <c r="B270">
        <v>462</v>
      </c>
      <c r="G270" t="s">
        <v>14</v>
      </c>
      <c r="H270">
        <v>3483</v>
      </c>
    </row>
    <row r="271" spans="1:8" x14ac:dyDescent="0.3">
      <c r="A271" t="s">
        <v>20</v>
      </c>
      <c r="B271">
        <v>221</v>
      </c>
      <c r="G271" t="s">
        <v>14</v>
      </c>
      <c r="H271">
        <v>19</v>
      </c>
    </row>
    <row r="272" spans="1:8" x14ac:dyDescent="0.3">
      <c r="A272" t="s">
        <v>20</v>
      </c>
      <c r="B272">
        <v>470</v>
      </c>
      <c r="G272" t="s">
        <v>14</v>
      </c>
      <c r="H272">
        <v>112</v>
      </c>
    </row>
    <row r="273" spans="1:8" x14ac:dyDescent="0.3">
      <c r="A273" t="s">
        <v>20</v>
      </c>
      <c r="B273">
        <v>2188</v>
      </c>
      <c r="G273" t="s">
        <v>14</v>
      </c>
      <c r="H273">
        <v>77</v>
      </c>
    </row>
    <row r="274" spans="1:8" x14ac:dyDescent="0.3">
      <c r="A274" t="s">
        <v>20</v>
      </c>
      <c r="B274">
        <v>106</v>
      </c>
      <c r="G274" t="s">
        <v>14</v>
      </c>
      <c r="H274">
        <v>156</v>
      </c>
    </row>
    <row r="275" spans="1:8" x14ac:dyDescent="0.3">
      <c r="A275" t="s">
        <v>20</v>
      </c>
      <c r="B275">
        <v>121</v>
      </c>
      <c r="G275" t="s">
        <v>14</v>
      </c>
      <c r="H275">
        <v>112</v>
      </c>
    </row>
    <row r="276" spans="1:8" x14ac:dyDescent="0.3">
      <c r="A276" t="s">
        <v>20</v>
      </c>
      <c r="B276">
        <v>3596</v>
      </c>
      <c r="G276" t="s">
        <v>14</v>
      </c>
      <c r="H276">
        <v>67</v>
      </c>
    </row>
    <row r="277" spans="1:8" x14ac:dyDescent="0.3">
      <c r="A277" t="s">
        <v>20</v>
      </c>
      <c r="B277">
        <v>189</v>
      </c>
      <c r="G277" t="s">
        <v>14</v>
      </c>
      <c r="H277">
        <v>803</v>
      </c>
    </row>
    <row r="278" spans="1:8" x14ac:dyDescent="0.3">
      <c r="A278" t="s">
        <v>20</v>
      </c>
      <c r="B278">
        <v>194</v>
      </c>
      <c r="G278" t="s">
        <v>14</v>
      </c>
      <c r="H278">
        <v>782</v>
      </c>
    </row>
    <row r="279" spans="1:8" x14ac:dyDescent="0.3">
      <c r="A279" t="s">
        <v>20</v>
      </c>
      <c r="B279">
        <v>160</v>
      </c>
      <c r="G279" t="s">
        <v>14</v>
      </c>
      <c r="H279">
        <v>94</v>
      </c>
    </row>
    <row r="280" spans="1:8" x14ac:dyDescent="0.3">
      <c r="A280" t="s">
        <v>20</v>
      </c>
      <c r="B280">
        <v>198</v>
      </c>
      <c r="G280" t="s">
        <v>14</v>
      </c>
      <c r="H280">
        <v>1068</v>
      </c>
    </row>
    <row r="281" spans="1:8" x14ac:dyDescent="0.3">
      <c r="A281" t="s">
        <v>20</v>
      </c>
      <c r="B281">
        <v>1629</v>
      </c>
      <c r="G281" t="s">
        <v>14</v>
      </c>
      <c r="H281">
        <v>3182</v>
      </c>
    </row>
    <row r="282" spans="1:8" x14ac:dyDescent="0.3">
      <c r="A282" t="s">
        <v>20</v>
      </c>
      <c r="B282">
        <v>176</v>
      </c>
      <c r="G282" t="s">
        <v>14</v>
      </c>
      <c r="H282">
        <v>679</v>
      </c>
    </row>
    <row r="283" spans="1:8" x14ac:dyDescent="0.3">
      <c r="A283" t="s">
        <v>20</v>
      </c>
      <c r="B283">
        <v>290</v>
      </c>
      <c r="G283" t="s">
        <v>14</v>
      </c>
      <c r="H283">
        <v>87</v>
      </c>
    </row>
    <row r="284" spans="1:8" x14ac:dyDescent="0.3">
      <c r="A284" t="s">
        <v>20</v>
      </c>
      <c r="B284">
        <v>218</v>
      </c>
      <c r="G284" t="s">
        <v>14</v>
      </c>
      <c r="H284">
        <v>62</v>
      </c>
    </row>
    <row r="285" spans="1:8" x14ac:dyDescent="0.3">
      <c r="A285" t="s">
        <v>20</v>
      </c>
      <c r="B285">
        <v>144</v>
      </c>
      <c r="G285" t="s">
        <v>14</v>
      </c>
      <c r="H285">
        <v>1229</v>
      </c>
    </row>
    <row r="286" spans="1:8" x14ac:dyDescent="0.3">
      <c r="A286" t="s">
        <v>20</v>
      </c>
      <c r="B286">
        <v>3388</v>
      </c>
      <c r="G286" t="s">
        <v>14</v>
      </c>
      <c r="H286">
        <v>1684</v>
      </c>
    </row>
    <row r="287" spans="1:8" x14ac:dyDescent="0.3">
      <c r="A287" t="s">
        <v>20</v>
      </c>
      <c r="B287">
        <v>111</v>
      </c>
      <c r="G287" t="s">
        <v>14</v>
      </c>
      <c r="H287">
        <v>75</v>
      </c>
    </row>
    <row r="288" spans="1:8" x14ac:dyDescent="0.3">
      <c r="A288" t="s">
        <v>20</v>
      </c>
      <c r="B288">
        <v>154</v>
      </c>
      <c r="G288" t="s">
        <v>14</v>
      </c>
      <c r="H288">
        <v>106</v>
      </c>
    </row>
    <row r="289" spans="1:8" x14ac:dyDescent="0.3">
      <c r="A289" t="s">
        <v>20</v>
      </c>
      <c r="B289">
        <v>201</v>
      </c>
      <c r="G289" t="s">
        <v>14</v>
      </c>
      <c r="H289">
        <v>1368</v>
      </c>
    </row>
    <row r="290" spans="1:8" x14ac:dyDescent="0.3">
      <c r="A290" t="s">
        <v>20</v>
      </c>
      <c r="B290">
        <v>161</v>
      </c>
      <c r="G290" t="s">
        <v>14</v>
      </c>
      <c r="H290">
        <v>65</v>
      </c>
    </row>
    <row r="291" spans="1:8" x14ac:dyDescent="0.3">
      <c r="A291" t="s">
        <v>20</v>
      </c>
      <c r="B291">
        <v>397</v>
      </c>
      <c r="G291" t="s">
        <v>14</v>
      </c>
      <c r="H291">
        <v>15</v>
      </c>
    </row>
    <row r="292" spans="1:8" x14ac:dyDescent="0.3">
      <c r="A292" t="s">
        <v>20</v>
      </c>
      <c r="B292">
        <v>163</v>
      </c>
      <c r="G292" t="s">
        <v>14</v>
      </c>
      <c r="H292">
        <v>80</v>
      </c>
    </row>
    <row r="293" spans="1:8" x14ac:dyDescent="0.3">
      <c r="A293" t="s">
        <v>20</v>
      </c>
      <c r="B293">
        <v>480</v>
      </c>
      <c r="G293" t="s">
        <v>14</v>
      </c>
      <c r="H293">
        <v>831</v>
      </c>
    </row>
    <row r="294" spans="1:8" x14ac:dyDescent="0.3">
      <c r="A294" t="s">
        <v>20</v>
      </c>
      <c r="B294">
        <v>184</v>
      </c>
      <c r="G294" t="s">
        <v>14</v>
      </c>
      <c r="H294">
        <v>1538</v>
      </c>
    </row>
    <row r="295" spans="1:8" x14ac:dyDescent="0.3">
      <c r="A295" t="s">
        <v>20</v>
      </c>
      <c r="B295">
        <v>2331</v>
      </c>
      <c r="G295" t="s">
        <v>14</v>
      </c>
      <c r="H295">
        <v>263</v>
      </c>
    </row>
    <row r="296" spans="1:8" x14ac:dyDescent="0.3">
      <c r="A296" t="s">
        <v>20</v>
      </c>
      <c r="B296">
        <v>244</v>
      </c>
      <c r="G296" t="s">
        <v>14</v>
      </c>
      <c r="H296">
        <v>77</v>
      </c>
    </row>
    <row r="297" spans="1:8" x14ac:dyDescent="0.3">
      <c r="A297" t="s">
        <v>20</v>
      </c>
      <c r="B297">
        <v>903</v>
      </c>
      <c r="G297" t="s">
        <v>14</v>
      </c>
      <c r="H297">
        <v>86</v>
      </c>
    </row>
    <row r="298" spans="1:8" x14ac:dyDescent="0.3">
      <c r="A298" t="s">
        <v>20</v>
      </c>
      <c r="B298">
        <v>195</v>
      </c>
      <c r="G298" t="s">
        <v>14</v>
      </c>
      <c r="H298">
        <v>186</v>
      </c>
    </row>
    <row r="299" spans="1:8" x14ac:dyDescent="0.3">
      <c r="A299" t="s">
        <v>20</v>
      </c>
      <c r="B299">
        <v>115</v>
      </c>
      <c r="G299" t="s">
        <v>14</v>
      </c>
      <c r="H299">
        <v>32</v>
      </c>
    </row>
    <row r="300" spans="1:8" x14ac:dyDescent="0.3">
      <c r="A300" t="s">
        <v>20</v>
      </c>
      <c r="B300">
        <v>41</v>
      </c>
      <c r="G300" t="s">
        <v>14</v>
      </c>
      <c r="H300">
        <v>91</v>
      </c>
    </row>
    <row r="301" spans="1:8" x14ac:dyDescent="0.3">
      <c r="A301" t="s">
        <v>20</v>
      </c>
      <c r="B301">
        <v>375</v>
      </c>
      <c r="G301" t="s">
        <v>14</v>
      </c>
      <c r="H301">
        <v>26</v>
      </c>
    </row>
    <row r="302" spans="1:8" x14ac:dyDescent="0.3">
      <c r="A302" t="s">
        <v>20</v>
      </c>
      <c r="B302">
        <v>186</v>
      </c>
      <c r="G302" t="s">
        <v>14</v>
      </c>
      <c r="H302">
        <v>105</v>
      </c>
    </row>
    <row r="303" spans="1:8" x14ac:dyDescent="0.3">
      <c r="A303" t="s">
        <v>20</v>
      </c>
      <c r="B303">
        <v>135</v>
      </c>
      <c r="G303" t="s">
        <v>14</v>
      </c>
      <c r="H303">
        <v>132</v>
      </c>
    </row>
    <row r="304" spans="1:8" x14ac:dyDescent="0.3">
      <c r="A304" t="s">
        <v>20</v>
      </c>
      <c r="B304">
        <v>65</v>
      </c>
      <c r="G304" t="s">
        <v>14</v>
      </c>
      <c r="H304">
        <v>111</v>
      </c>
    </row>
    <row r="305" spans="1:8" x14ac:dyDescent="0.3">
      <c r="A305" t="s">
        <v>20</v>
      </c>
      <c r="B305">
        <v>411</v>
      </c>
      <c r="G305" t="s">
        <v>14</v>
      </c>
      <c r="H305">
        <v>1790</v>
      </c>
    </row>
    <row r="306" spans="1:8" x14ac:dyDescent="0.3">
      <c r="A306" t="s">
        <v>20</v>
      </c>
      <c r="B306">
        <v>189</v>
      </c>
      <c r="G306" t="s">
        <v>14</v>
      </c>
      <c r="H306">
        <v>1979</v>
      </c>
    </row>
    <row r="307" spans="1:8" x14ac:dyDescent="0.3">
      <c r="A307" t="s">
        <v>20</v>
      </c>
      <c r="B307">
        <v>2805</v>
      </c>
      <c r="G307" t="s">
        <v>14</v>
      </c>
      <c r="H307">
        <v>79</v>
      </c>
    </row>
    <row r="308" spans="1:8" x14ac:dyDescent="0.3">
      <c r="A308" t="s">
        <v>20</v>
      </c>
      <c r="B308">
        <v>2875</v>
      </c>
      <c r="G308" t="s">
        <v>14</v>
      </c>
      <c r="H308">
        <v>63</v>
      </c>
    </row>
    <row r="309" spans="1:8" x14ac:dyDescent="0.3">
      <c r="A309" t="s">
        <v>20</v>
      </c>
      <c r="B309">
        <v>190</v>
      </c>
      <c r="G309" t="s">
        <v>14</v>
      </c>
      <c r="H309">
        <v>56</v>
      </c>
    </row>
    <row r="310" spans="1:8" x14ac:dyDescent="0.3">
      <c r="A310" t="s">
        <v>20</v>
      </c>
      <c r="B310">
        <v>211</v>
      </c>
      <c r="G310" t="s">
        <v>14</v>
      </c>
      <c r="H310">
        <v>1257</v>
      </c>
    </row>
    <row r="311" spans="1:8" x14ac:dyDescent="0.3">
      <c r="A311" t="s">
        <v>20</v>
      </c>
      <c r="B311">
        <v>1681</v>
      </c>
      <c r="G311" t="s">
        <v>14</v>
      </c>
      <c r="H311">
        <v>114</v>
      </c>
    </row>
    <row r="312" spans="1:8" x14ac:dyDescent="0.3">
      <c r="A312" t="s">
        <v>20</v>
      </c>
      <c r="B312">
        <v>2414</v>
      </c>
      <c r="G312" t="s">
        <v>14</v>
      </c>
      <c r="H312">
        <v>5497</v>
      </c>
    </row>
    <row r="313" spans="1:8" x14ac:dyDescent="0.3">
      <c r="A313" t="s">
        <v>20</v>
      </c>
      <c r="B313">
        <v>280</v>
      </c>
      <c r="G313" t="s">
        <v>14</v>
      </c>
      <c r="H313">
        <v>1825</v>
      </c>
    </row>
    <row r="314" spans="1:8" x14ac:dyDescent="0.3">
      <c r="A314" t="s">
        <v>20</v>
      </c>
      <c r="B314">
        <v>3059</v>
      </c>
      <c r="G314" t="s">
        <v>14</v>
      </c>
      <c r="H314">
        <v>75</v>
      </c>
    </row>
    <row r="315" spans="1:8" x14ac:dyDescent="0.3">
      <c r="A315" t="s">
        <v>20</v>
      </c>
      <c r="B315">
        <v>1442</v>
      </c>
      <c r="G315" t="s">
        <v>14</v>
      </c>
      <c r="H315">
        <v>55</v>
      </c>
    </row>
    <row r="316" spans="1:8" x14ac:dyDescent="0.3">
      <c r="A316" t="s">
        <v>20</v>
      </c>
      <c r="B316">
        <v>117</v>
      </c>
      <c r="G316" t="s">
        <v>14</v>
      </c>
      <c r="H316">
        <v>3015</v>
      </c>
    </row>
    <row r="317" spans="1:8" x14ac:dyDescent="0.3">
      <c r="A317" t="s">
        <v>20</v>
      </c>
      <c r="B317">
        <v>182</v>
      </c>
      <c r="G317" t="s">
        <v>14</v>
      </c>
      <c r="H317">
        <v>1657</v>
      </c>
    </row>
    <row r="318" spans="1:8" x14ac:dyDescent="0.3">
      <c r="A318" t="s">
        <v>20</v>
      </c>
      <c r="B318">
        <v>150</v>
      </c>
      <c r="G318" t="s">
        <v>14</v>
      </c>
      <c r="H318">
        <v>2307</v>
      </c>
    </row>
    <row r="319" spans="1:8" x14ac:dyDescent="0.3">
      <c r="A319" t="s">
        <v>20</v>
      </c>
      <c r="B319">
        <v>270</v>
      </c>
      <c r="G319" t="s">
        <v>14</v>
      </c>
      <c r="H319">
        <v>3410</v>
      </c>
    </row>
    <row r="320" spans="1:8" x14ac:dyDescent="0.3">
      <c r="A320" t="s">
        <v>20</v>
      </c>
      <c r="B320">
        <v>2768</v>
      </c>
      <c r="G320" t="s">
        <v>14</v>
      </c>
      <c r="H320">
        <v>1225</v>
      </c>
    </row>
    <row r="321" spans="1:8" x14ac:dyDescent="0.3">
      <c r="A321" t="s">
        <v>20</v>
      </c>
      <c r="B321">
        <v>236</v>
      </c>
      <c r="G321" t="s">
        <v>14</v>
      </c>
      <c r="H321">
        <v>3304</v>
      </c>
    </row>
    <row r="322" spans="1:8" x14ac:dyDescent="0.3">
      <c r="A322" t="s">
        <v>20</v>
      </c>
      <c r="B322">
        <v>2756</v>
      </c>
      <c r="G322" t="s">
        <v>14</v>
      </c>
      <c r="H322">
        <v>64</v>
      </c>
    </row>
    <row r="323" spans="1:8" x14ac:dyDescent="0.3">
      <c r="A323" t="s">
        <v>20</v>
      </c>
      <c r="B323">
        <v>768</v>
      </c>
      <c r="G323" t="s">
        <v>14</v>
      </c>
      <c r="H323">
        <v>73</v>
      </c>
    </row>
    <row r="324" spans="1:8" x14ac:dyDescent="0.3">
      <c r="A324" t="s">
        <v>20</v>
      </c>
      <c r="B324">
        <v>589</v>
      </c>
      <c r="G324" t="s">
        <v>14</v>
      </c>
      <c r="H324">
        <v>3868</v>
      </c>
    </row>
    <row r="325" spans="1:8" x14ac:dyDescent="0.3">
      <c r="A325" t="s">
        <v>20</v>
      </c>
      <c r="B325">
        <v>156</v>
      </c>
      <c r="G325" t="s">
        <v>14</v>
      </c>
      <c r="H325">
        <v>2915</v>
      </c>
    </row>
    <row r="326" spans="1:8" x14ac:dyDescent="0.3">
      <c r="A326" t="s">
        <v>20</v>
      </c>
      <c r="B326">
        <v>110</v>
      </c>
      <c r="G326" t="s">
        <v>14</v>
      </c>
      <c r="H326">
        <v>2690</v>
      </c>
    </row>
    <row r="327" spans="1:8" x14ac:dyDescent="0.3">
      <c r="A327" t="s">
        <v>20</v>
      </c>
      <c r="B327">
        <v>40</v>
      </c>
      <c r="G327" t="s">
        <v>14</v>
      </c>
      <c r="H327">
        <v>1335</v>
      </c>
    </row>
    <row r="328" spans="1:8" x14ac:dyDescent="0.3">
      <c r="A328" t="s">
        <v>20</v>
      </c>
      <c r="B328">
        <v>193</v>
      </c>
      <c r="G328" t="s">
        <v>14</v>
      </c>
      <c r="H328">
        <v>55</v>
      </c>
    </row>
    <row r="329" spans="1:8" x14ac:dyDescent="0.3">
      <c r="A329" t="s">
        <v>20</v>
      </c>
      <c r="B329">
        <v>68</v>
      </c>
      <c r="G329" t="s">
        <v>14</v>
      </c>
      <c r="H329">
        <v>435</v>
      </c>
    </row>
    <row r="330" spans="1:8" x14ac:dyDescent="0.3">
      <c r="A330" t="s">
        <v>20</v>
      </c>
      <c r="B330">
        <v>272</v>
      </c>
      <c r="G330" t="s">
        <v>14</v>
      </c>
      <c r="H330">
        <v>940</v>
      </c>
    </row>
    <row r="331" spans="1:8" x14ac:dyDescent="0.3">
      <c r="A331" t="s">
        <v>20</v>
      </c>
      <c r="B331">
        <v>1902</v>
      </c>
      <c r="G331" t="s">
        <v>14</v>
      </c>
      <c r="H331">
        <v>1758</v>
      </c>
    </row>
    <row r="332" spans="1:8" x14ac:dyDescent="0.3">
      <c r="A332" t="s">
        <v>20</v>
      </c>
      <c r="B332">
        <v>122</v>
      </c>
      <c r="G332" t="s">
        <v>14</v>
      </c>
      <c r="H332">
        <v>120</v>
      </c>
    </row>
    <row r="333" spans="1:8" x14ac:dyDescent="0.3">
      <c r="A333" t="s">
        <v>20</v>
      </c>
      <c r="B333">
        <v>116</v>
      </c>
      <c r="G333" t="s">
        <v>14</v>
      </c>
      <c r="H333">
        <v>121</v>
      </c>
    </row>
    <row r="334" spans="1:8" x14ac:dyDescent="0.3">
      <c r="A334" t="s">
        <v>20</v>
      </c>
      <c r="B334">
        <v>98</v>
      </c>
      <c r="G334" t="s">
        <v>14</v>
      </c>
      <c r="H334">
        <v>105</v>
      </c>
    </row>
    <row r="335" spans="1:8" x14ac:dyDescent="0.3">
      <c r="A335" t="s">
        <v>20</v>
      </c>
      <c r="B335">
        <v>555</v>
      </c>
      <c r="G335" t="s">
        <v>14</v>
      </c>
      <c r="H335">
        <v>77</v>
      </c>
    </row>
    <row r="336" spans="1:8" x14ac:dyDescent="0.3">
      <c r="A336" t="s">
        <v>20</v>
      </c>
      <c r="B336">
        <v>55</v>
      </c>
      <c r="G336" t="s">
        <v>14</v>
      </c>
      <c r="H336">
        <v>73</v>
      </c>
    </row>
    <row r="337" spans="1:8" x14ac:dyDescent="0.3">
      <c r="A337" t="s">
        <v>20</v>
      </c>
      <c r="B337">
        <v>65</v>
      </c>
      <c r="G337" t="s">
        <v>14</v>
      </c>
      <c r="H337">
        <v>2062</v>
      </c>
    </row>
    <row r="338" spans="1:8" x14ac:dyDescent="0.3">
      <c r="A338" t="s">
        <v>20</v>
      </c>
      <c r="B338">
        <v>110</v>
      </c>
      <c r="G338" t="s">
        <v>14</v>
      </c>
      <c r="H338">
        <v>1784</v>
      </c>
    </row>
    <row r="339" spans="1:8" x14ac:dyDescent="0.3">
      <c r="A339" t="s">
        <v>20</v>
      </c>
      <c r="B339">
        <v>96</v>
      </c>
      <c r="G339" t="s">
        <v>14</v>
      </c>
      <c r="H339">
        <v>1467</v>
      </c>
    </row>
    <row r="340" spans="1:8" x14ac:dyDescent="0.3">
      <c r="A340" t="s">
        <v>20</v>
      </c>
      <c r="B340">
        <v>87</v>
      </c>
      <c r="G340" t="s">
        <v>14</v>
      </c>
      <c r="H340">
        <v>1121</v>
      </c>
    </row>
    <row r="341" spans="1:8" x14ac:dyDescent="0.3">
      <c r="A341" t="s">
        <v>20</v>
      </c>
      <c r="B341">
        <v>246</v>
      </c>
      <c r="G341" t="s">
        <v>14</v>
      </c>
      <c r="H341">
        <v>36</v>
      </c>
    </row>
    <row r="342" spans="1:8" x14ac:dyDescent="0.3">
      <c r="A342" t="s">
        <v>20</v>
      </c>
      <c r="B342">
        <v>246</v>
      </c>
      <c r="G342" t="s">
        <v>14</v>
      </c>
      <c r="H342">
        <v>62</v>
      </c>
    </row>
    <row r="343" spans="1:8" x14ac:dyDescent="0.3">
      <c r="A343" t="s">
        <v>20</v>
      </c>
      <c r="B343">
        <v>137</v>
      </c>
      <c r="G343" t="s">
        <v>14</v>
      </c>
      <c r="H343">
        <v>2253</v>
      </c>
    </row>
    <row r="344" spans="1:8" x14ac:dyDescent="0.3">
      <c r="A344" t="s">
        <v>20</v>
      </c>
      <c r="B344">
        <v>165</v>
      </c>
      <c r="G344" t="s">
        <v>14</v>
      </c>
      <c r="H344">
        <v>4697</v>
      </c>
    </row>
    <row r="345" spans="1:8" x14ac:dyDescent="0.3">
      <c r="A345" t="s">
        <v>20</v>
      </c>
      <c r="B345">
        <v>498</v>
      </c>
      <c r="G345" t="s">
        <v>14</v>
      </c>
      <c r="H345">
        <v>5681</v>
      </c>
    </row>
    <row r="346" spans="1:8" x14ac:dyDescent="0.3">
      <c r="A346" t="s">
        <v>20</v>
      </c>
      <c r="B346">
        <v>5880</v>
      </c>
      <c r="G346" t="s">
        <v>14</v>
      </c>
      <c r="H346">
        <v>931</v>
      </c>
    </row>
    <row r="347" spans="1:8" x14ac:dyDescent="0.3">
      <c r="A347" t="s">
        <v>20</v>
      </c>
      <c r="B347">
        <v>1572</v>
      </c>
      <c r="G347" t="s">
        <v>14</v>
      </c>
      <c r="H347">
        <v>35</v>
      </c>
    </row>
    <row r="348" spans="1:8" x14ac:dyDescent="0.3">
      <c r="A348" t="s">
        <v>20</v>
      </c>
      <c r="B348">
        <v>113</v>
      </c>
      <c r="G348" t="s">
        <v>14</v>
      </c>
      <c r="H348">
        <v>2468</v>
      </c>
    </row>
    <row r="349" spans="1:8" x14ac:dyDescent="0.3">
      <c r="A349" t="s">
        <v>20</v>
      </c>
      <c r="B349">
        <v>50</v>
      </c>
      <c r="G349" t="s">
        <v>14</v>
      </c>
      <c r="H349">
        <v>104</v>
      </c>
    </row>
    <row r="350" spans="1:8" x14ac:dyDescent="0.3">
      <c r="A350" t="s">
        <v>20</v>
      </c>
      <c r="B350">
        <v>43</v>
      </c>
      <c r="G350" t="s">
        <v>14</v>
      </c>
      <c r="H350">
        <v>393</v>
      </c>
    </row>
    <row r="351" spans="1:8" x14ac:dyDescent="0.3">
      <c r="A351" t="s">
        <v>20</v>
      </c>
      <c r="B351">
        <v>247</v>
      </c>
      <c r="G351" t="s">
        <v>14</v>
      </c>
      <c r="H351">
        <v>1625</v>
      </c>
    </row>
    <row r="352" spans="1:8" x14ac:dyDescent="0.3">
      <c r="A352" t="s">
        <v>20</v>
      </c>
      <c r="B352">
        <v>220</v>
      </c>
      <c r="G352" t="s">
        <v>14</v>
      </c>
      <c r="H352">
        <v>115</v>
      </c>
    </row>
    <row r="353" spans="1:8" x14ac:dyDescent="0.3">
      <c r="A353" t="s">
        <v>20</v>
      </c>
      <c r="B353">
        <v>82</v>
      </c>
      <c r="G353" t="s">
        <v>14</v>
      </c>
      <c r="H353">
        <v>210</v>
      </c>
    </row>
    <row r="354" spans="1:8" x14ac:dyDescent="0.3">
      <c r="A354" t="s">
        <v>20</v>
      </c>
      <c r="B354">
        <v>128</v>
      </c>
      <c r="G354" t="s">
        <v>14</v>
      </c>
      <c r="H354">
        <v>133</v>
      </c>
    </row>
    <row r="355" spans="1:8" x14ac:dyDescent="0.3">
      <c r="A355" t="s">
        <v>20</v>
      </c>
      <c r="B355">
        <v>186</v>
      </c>
      <c r="G355" t="s">
        <v>14</v>
      </c>
      <c r="H355">
        <v>1072</v>
      </c>
    </row>
    <row r="356" spans="1:8" x14ac:dyDescent="0.3">
      <c r="A356" t="s">
        <v>20</v>
      </c>
      <c r="B356">
        <v>218</v>
      </c>
      <c r="G356" t="s">
        <v>14</v>
      </c>
      <c r="H356">
        <v>2955</v>
      </c>
    </row>
    <row r="357" spans="1:8" x14ac:dyDescent="0.3">
      <c r="A357" t="s">
        <v>20</v>
      </c>
      <c r="B357">
        <v>361</v>
      </c>
      <c r="G357" t="s">
        <v>14</v>
      </c>
      <c r="H357">
        <v>38</v>
      </c>
    </row>
    <row r="358" spans="1:8" x14ac:dyDescent="0.3">
      <c r="A358" t="s">
        <v>20</v>
      </c>
      <c r="B358">
        <v>144</v>
      </c>
      <c r="G358" t="s">
        <v>14</v>
      </c>
      <c r="H358">
        <v>41</v>
      </c>
    </row>
    <row r="359" spans="1:8" x14ac:dyDescent="0.3">
      <c r="A359" t="s">
        <v>20</v>
      </c>
      <c r="B359">
        <v>216</v>
      </c>
      <c r="G359" t="s">
        <v>14</v>
      </c>
      <c r="H359">
        <v>137</v>
      </c>
    </row>
    <row r="360" spans="1:8" x14ac:dyDescent="0.3">
      <c r="A360" t="s">
        <v>20</v>
      </c>
      <c r="B360">
        <v>2985</v>
      </c>
      <c r="G360" t="s">
        <v>14</v>
      </c>
      <c r="H360">
        <v>131</v>
      </c>
    </row>
    <row r="361" spans="1:8" x14ac:dyDescent="0.3">
      <c r="A361" t="s">
        <v>20</v>
      </c>
      <c r="B361">
        <v>2320</v>
      </c>
      <c r="G361" t="s">
        <v>14</v>
      </c>
      <c r="H361">
        <v>92</v>
      </c>
    </row>
    <row r="362" spans="1:8" x14ac:dyDescent="0.3">
      <c r="A362" t="s">
        <v>20</v>
      </c>
      <c r="B362">
        <v>154</v>
      </c>
      <c r="G362" t="s">
        <v>14</v>
      </c>
      <c r="H362">
        <v>2179</v>
      </c>
    </row>
    <row r="363" spans="1:8" x14ac:dyDescent="0.3">
      <c r="A363" t="s">
        <v>20</v>
      </c>
      <c r="B363">
        <v>6465</v>
      </c>
      <c r="G363" t="s">
        <v>14</v>
      </c>
      <c r="H363">
        <v>2025</v>
      </c>
    </row>
    <row r="364" spans="1:8" x14ac:dyDescent="0.3">
      <c r="A364" t="s">
        <v>20</v>
      </c>
      <c r="B364">
        <v>128</v>
      </c>
      <c r="G364" t="s">
        <v>14</v>
      </c>
      <c r="H364">
        <v>6080</v>
      </c>
    </row>
    <row r="365" spans="1:8" x14ac:dyDescent="0.3">
      <c r="A365" t="s">
        <v>20</v>
      </c>
      <c r="B365">
        <v>84</v>
      </c>
      <c r="G365" t="s">
        <v>14</v>
      </c>
      <c r="H365">
        <v>859</v>
      </c>
    </row>
    <row r="366" spans="1:8" x14ac:dyDescent="0.3">
      <c r="A366" t="s">
        <v>20</v>
      </c>
      <c r="B366">
        <v>206</v>
      </c>
      <c r="G366" t="s">
        <v>14</v>
      </c>
      <c r="H366">
        <v>183</v>
      </c>
    </row>
    <row r="367" spans="1:8" x14ac:dyDescent="0.3">
      <c r="A367" t="s">
        <v>20</v>
      </c>
      <c r="B367">
        <v>432</v>
      </c>
    </row>
    <row r="368" spans="1:8" x14ac:dyDescent="0.3">
      <c r="A368" t="s">
        <v>20</v>
      </c>
      <c r="B368">
        <v>336</v>
      </c>
    </row>
    <row r="369" spans="1:2" x14ac:dyDescent="0.3">
      <c r="A369" t="s">
        <v>20</v>
      </c>
      <c r="B369">
        <v>316</v>
      </c>
    </row>
    <row r="370" spans="1:2" x14ac:dyDescent="0.3">
      <c r="A370" t="s">
        <v>20</v>
      </c>
      <c r="B370">
        <v>762</v>
      </c>
    </row>
    <row r="371" spans="1:2" x14ac:dyDescent="0.3">
      <c r="A371" t="s">
        <v>20</v>
      </c>
      <c r="B371">
        <v>381</v>
      </c>
    </row>
    <row r="372" spans="1:2" x14ac:dyDescent="0.3">
      <c r="A372" t="s">
        <v>20</v>
      </c>
      <c r="B372">
        <v>85</v>
      </c>
    </row>
    <row r="373" spans="1:2" x14ac:dyDescent="0.3">
      <c r="A373" t="s">
        <v>20</v>
      </c>
      <c r="B373">
        <v>92</v>
      </c>
    </row>
    <row r="374" spans="1:2" x14ac:dyDescent="0.3">
      <c r="A374" t="s">
        <v>20</v>
      </c>
      <c r="B374">
        <v>210</v>
      </c>
    </row>
    <row r="375" spans="1:2" x14ac:dyDescent="0.3">
      <c r="A375" t="s">
        <v>20</v>
      </c>
      <c r="B375">
        <v>340</v>
      </c>
    </row>
    <row r="376" spans="1:2" x14ac:dyDescent="0.3">
      <c r="A376" t="s">
        <v>20</v>
      </c>
      <c r="B376">
        <v>133</v>
      </c>
    </row>
    <row r="377" spans="1:2" x14ac:dyDescent="0.3">
      <c r="A377" t="s">
        <v>20</v>
      </c>
      <c r="B377">
        <v>266</v>
      </c>
    </row>
    <row r="378" spans="1:2" x14ac:dyDescent="0.3">
      <c r="A378" t="s">
        <v>20</v>
      </c>
      <c r="B378">
        <v>1989</v>
      </c>
    </row>
    <row r="379" spans="1:2" x14ac:dyDescent="0.3">
      <c r="A379" t="s">
        <v>20</v>
      </c>
      <c r="B379">
        <v>187</v>
      </c>
    </row>
    <row r="380" spans="1:2" x14ac:dyDescent="0.3">
      <c r="A380" t="s">
        <v>20</v>
      </c>
      <c r="B380">
        <v>330</v>
      </c>
    </row>
    <row r="381" spans="1:2" x14ac:dyDescent="0.3">
      <c r="A381" t="s">
        <v>20</v>
      </c>
      <c r="B381">
        <v>180</v>
      </c>
    </row>
    <row r="382" spans="1:2" x14ac:dyDescent="0.3">
      <c r="A382" t="s">
        <v>20</v>
      </c>
      <c r="B382">
        <v>1894</v>
      </c>
    </row>
    <row r="383" spans="1:2" x14ac:dyDescent="0.3">
      <c r="A383" t="s">
        <v>20</v>
      </c>
      <c r="B383">
        <v>2443</v>
      </c>
    </row>
    <row r="384" spans="1:2" x14ac:dyDescent="0.3">
      <c r="A384" t="s">
        <v>20</v>
      </c>
      <c r="B384">
        <v>2725</v>
      </c>
    </row>
    <row r="385" spans="1:2" x14ac:dyDescent="0.3">
      <c r="A385" t="s">
        <v>20</v>
      </c>
      <c r="B385">
        <v>2107</v>
      </c>
    </row>
    <row r="386" spans="1:2" x14ac:dyDescent="0.3">
      <c r="A386" t="s">
        <v>20</v>
      </c>
      <c r="B386">
        <v>226</v>
      </c>
    </row>
    <row r="387" spans="1:2" x14ac:dyDescent="0.3">
      <c r="A387" t="s">
        <v>20</v>
      </c>
      <c r="B387">
        <v>3742</v>
      </c>
    </row>
    <row r="388" spans="1:2" x14ac:dyDescent="0.3">
      <c r="A388" t="s">
        <v>20</v>
      </c>
      <c r="B388">
        <v>3063</v>
      </c>
    </row>
    <row r="389" spans="1:2" x14ac:dyDescent="0.3">
      <c r="A389" t="s">
        <v>20</v>
      </c>
      <c r="B389">
        <v>159</v>
      </c>
    </row>
    <row r="390" spans="1:2" x14ac:dyDescent="0.3">
      <c r="A390" t="s">
        <v>20</v>
      </c>
      <c r="B390">
        <v>2038</v>
      </c>
    </row>
    <row r="391" spans="1:2" x14ac:dyDescent="0.3">
      <c r="A391" t="s">
        <v>20</v>
      </c>
      <c r="B391">
        <v>107</v>
      </c>
    </row>
    <row r="392" spans="1:2" x14ac:dyDescent="0.3">
      <c r="A392" t="s">
        <v>20</v>
      </c>
      <c r="B392">
        <v>1297</v>
      </c>
    </row>
    <row r="393" spans="1:2" x14ac:dyDescent="0.3">
      <c r="A393" t="s">
        <v>20</v>
      </c>
      <c r="B393">
        <v>2237</v>
      </c>
    </row>
    <row r="394" spans="1:2" x14ac:dyDescent="0.3">
      <c r="A394" t="s">
        <v>20</v>
      </c>
      <c r="B394">
        <v>194</v>
      </c>
    </row>
    <row r="395" spans="1:2" x14ac:dyDescent="0.3">
      <c r="A395" t="s">
        <v>20</v>
      </c>
      <c r="B395">
        <v>536</v>
      </c>
    </row>
    <row r="396" spans="1:2" x14ac:dyDescent="0.3">
      <c r="A396" t="s">
        <v>20</v>
      </c>
      <c r="B396">
        <v>3934</v>
      </c>
    </row>
    <row r="397" spans="1:2" x14ac:dyDescent="0.3">
      <c r="A397" t="s">
        <v>20</v>
      </c>
      <c r="B397">
        <v>140</v>
      </c>
    </row>
    <row r="398" spans="1:2" x14ac:dyDescent="0.3">
      <c r="A398" t="s">
        <v>20</v>
      </c>
      <c r="B398">
        <v>909</v>
      </c>
    </row>
    <row r="399" spans="1:2" x14ac:dyDescent="0.3">
      <c r="A399" t="s">
        <v>20</v>
      </c>
      <c r="B399">
        <v>134</v>
      </c>
    </row>
    <row r="400" spans="1:2" x14ac:dyDescent="0.3">
      <c r="A400" t="s">
        <v>20</v>
      </c>
      <c r="B400">
        <v>222</v>
      </c>
    </row>
    <row r="401" spans="1:2" x14ac:dyDescent="0.3">
      <c r="A401" t="s">
        <v>20</v>
      </c>
      <c r="B401">
        <v>91</v>
      </c>
    </row>
    <row r="402" spans="1:2" x14ac:dyDescent="0.3">
      <c r="A402" t="s">
        <v>20</v>
      </c>
      <c r="B402">
        <v>227</v>
      </c>
    </row>
    <row r="403" spans="1:2" x14ac:dyDescent="0.3">
      <c r="A403" t="s">
        <v>20</v>
      </c>
      <c r="B403">
        <v>1606</v>
      </c>
    </row>
    <row r="404" spans="1:2" x14ac:dyDescent="0.3">
      <c r="A404" t="s">
        <v>20</v>
      </c>
      <c r="B404">
        <v>42</v>
      </c>
    </row>
    <row r="405" spans="1:2" x14ac:dyDescent="0.3">
      <c r="A405" t="s">
        <v>20</v>
      </c>
      <c r="B405">
        <v>142</v>
      </c>
    </row>
    <row r="406" spans="1:2" x14ac:dyDescent="0.3">
      <c r="A406" t="s">
        <v>20</v>
      </c>
      <c r="B406">
        <v>1539</v>
      </c>
    </row>
    <row r="407" spans="1:2" x14ac:dyDescent="0.3">
      <c r="A407" t="s">
        <v>20</v>
      </c>
      <c r="B407">
        <v>114</v>
      </c>
    </row>
    <row r="408" spans="1:2" x14ac:dyDescent="0.3">
      <c r="A408" t="s">
        <v>20</v>
      </c>
      <c r="B408">
        <v>172</v>
      </c>
    </row>
    <row r="409" spans="1:2" x14ac:dyDescent="0.3">
      <c r="A409" t="s">
        <v>20</v>
      </c>
      <c r="B409">
        <v>3116</v>
      </c>
    </row>
    <row r="410" spans="1:2" x14ac:dyDescent="0.3">
      <c r="A410" t="s">
        <v>20</v>
      </c>
      <c r="B410">
        <v>4358</v>
      </c>
    </row>
    <row r="411" spans="1:2" x14ac:dyDescent="0.3">
      <c r="A411" t="s">
        <v>20</v>
      </c>
      <c r="B411">
        <v>150</v>
      </c>
    </row>
    <row r="412" spans="1:2" x14ac:dyDescent="0.3">
      <c r="A412" t="s">
        <v>20</v>
      </c>
      <c r="B412">
        <v>2100</v>
      </c>
    </row>
    <row r="413" spans="1:2" x14ac:dyDescent="0.3">
      <c r="A413" t="s">
        <v>20</v>
      </c>
      <c r="B413">
        <v>2120</v>
      </c>
    </row>
    <row r="414" spans="1:2" x14ac:dyDescent="0.3">
      <c r="A414" t="s">
        <v>20</v>
      </c>
      <c r="B414">
        <v>1991</v>
      </c>
    </row>
    <row r="415" spans="1:2" x14ac:dyDescent="0.3">
      <c r="A415" t="s">
        <v>20</v>
      </c>
      <c r="B415">
        <v>2293</v>
      </c>
    </row>
    <row r="416" spans="1:2" x14ac:dyDescent="0.3">
      <c r="A416" t="s">
        <v>20</v>
      </c>
      <c r="B416">
        <v>155</v>
      </c>
    </row>
    <row r="417" spans="1:2" x14ac:dyDescent="0.3">
      <c r="A417" t="s">
        <v>20</v>
      </c>
      <c r="B417">
        <v>484</v>
      </c>
    </row>
    <row r="418" spans="1:2" x14ac:dyDescent="0.3">
      <c r="A418" t="s">
        <v>20</v>
      </c>
      <c r="B418">
        <v>158</v>
      </c>
    </row>
    <row r="419" spans="1:2" x14ac:dyDescent="0.3">
      <c r="A419" t="s">
        <v>20</v>
      </c>
      <c r="B419">
        <v>252</v>
      </c>
    </row>
    <row r="420" spans="1:2" x14ac:dyDescent="0.3">
      <c r="A420" t="s">
        <v>20</v>
      </c>
      <c r="B420">
        <v>3537</v>
      </c>
    </row>
    <row r="421" spans="1:2" x14ac:dyDescent="0.3">
      <c r="A421" t="s">
        <v>20</v>
      </c>
      <c r="B421">
        <v>147</v>
      </c>
    </row>
    <row r="422" spans="1:2" x14ac:dyDescent="0.3">
      <c r="A422" t="s">
        <v>20</v>
      </c>
      <c r="B422">
        <v>1621</v>
      </c>
    </row>
    <row r="423" spans="1:2" x14ac:dyDescent="0.3">
      <c r="A423" t="s">
        <v>20</v>
      </c>
      <c r="B423">
        <v>147</v>
      </c>
    </row>
    <row r="424" spans="1:2" x14ac:dyDescent="0.3">
      <c r="A424" t="s">
        <v>20</v>
      </c>
      <c r="B424">
        <v>131</v>
      </c>
    </row>
    <row r="425" spans="1:2" x14ac:dyDescent="0.3">
      <c r="A425" t="s">
        <v>20</v>
      </c>
      <c r="B425">
        <v>524</v>
      </c>
    </row>
    <row r="426" spans="1:2" x14ac:dyDescent="0.3">
      <c r="A426" t="s">
        <v>20</v>
      </c>
      <c r="B426">
        <v>5512</v>
      </c>
    </row>
    <row r="427" spans="1:2" x14ac:dyDescent="0.3">
      <c r="A427" t="s">
        <v>20</v>
      </c>
      <c r="B427">
        <v>142</v>
      </c>
    </row>
    <row r="428" spans="1:2" x14ac:dyDescent="0.3">
      <c r="A428" t="s">
        <v>20</v>
      </c>
      <c r="B428">
        <v>112</v>
      </c>
    </row>
    <row r="429" spans="1:2" x14ac:dyDescent="0.3">
      <c r="A429" t="s">
        <v>20</v>
      </c>
      <c r="B429">
        <v>1548</v>
      </c>
    </row>
    <row r="430" spans="1:2" x14ac:dyDescent="0.3">
      <c r="A430" t="s">
        <v>20</v>
      </c>
      <c r="B430">
        <v>94</v>
      </c>
    </row>
    <row r="431" spans="1:2" x14ac:dyDescent="0.3">
      <c r="A431" t="s">
        <v>20</v>
      </c>
      <c r="B431">
        <v>2489</v>
      </c>
    </row>
    <row r="432" spans="1:2" x14ac:dyDescent="0.3">
      <c r="A432" t="s">
        <v>20</v>
      </c>
      <c r="B432">
        <v>144</v>
      </c>
    </row>
    <row r="433" spans="1:2" x14ac:dyDescent="0.3">
      <c r="A433" t="s">
        <v>20</v>
      </c>
      <c r="B433">
        <v>198</v>
      </c>
    </row>
    <row r="434" spans="1:2" x14ac:dyDescent="0.3">
      <c r="A434" t="s">
        <v>20</v>
      </c>
      <c r="B434">
        <v>80</v>
      </c>
    </row>
    <row r="435" spans="1:2" x14ac:dyDescent="0.3">
      <c r="A435" t="s">
        <v>20</v>
      </c>
      <c r="B435">
        <v>199</v>
      </c>
    </row>
    <row r="436" spans="1:2" x14ac:dyDescent="0.3">
      <c r="A436" t="s">
        <v>20</v>
      </c>
      <c r="B436">
        <v>191</v>
      </c>
    </row>
    <row r="437" spans="1:2" x14ac:dyDescent="0.3">
      <c r="A437" t="s">
        <v>20</v>
      </c>
      <c r="B437">
        <v>32</v>
      </c>
    </row>
    <row r="438" spans="1:2" x14ac:dyDescent="0.3">
      <c r="A438" t="s">
        <v>20</v>
      </c>
      <c r="B438">
        <v>131</v>
      </c>
    </row>
    <row r="439" spans="1:2" x14ac:dyDescent="0.3">
      <c r="A439" t="s">
        <v>20</v>
      </c>
      <c r="B439">
        <v>5419</v>
      </c>
    </row>
    <row r="440" spans="1:2" x14ac:dyDescent="0.3">
      <c r="A440" t="s">
        <v>20</v>
      </c>
      <c r="B440">
        <v>207</v>
      </c>
    </row>
    <row r="441" spans="1:2" x14ac:dyDescent="0.3">
      <c r="A441" t="s">
        <v>20</v>
      </c>
      <c r="B441">
        <v>217</v>
      </c>
    </row>
    <row r="442" spans="1:2" x14ac:dyDescent="0.3">
      <c r="A442" t="s">
        <v>20</v>
      </c>
      <c r="B442">
        <v>2431</v>
      </c>
    </row>
    <row r="443" spans="1:2" x14ac:dyDescent="0.3">
      <c r="A443" t="s">
        <v>20</v>
      </c>
      <c r="B443">
        <v>157</v>
      </c>
    </row>
    <row r="444" spans="1:2" x14ac:dyDescent="0.3">
      <c r="A444" t="s">
        <v>20</v>
      </c>
      <c r="B444">
        <v>223</v>
      </c>
    </row>
    <row r="445" spans="1:2" x14ac:dyDescent="0.3">
      <c r="A445" t="s">
        <v>20</v>
      </c>
      <c r="B445">
        <v>3594</v>
      </c>
    </row>
    <row r="446" spans="1:2" x14ac:dyDescent="0.3">
      <c r="A446" t="s">
        <v>20</v>
      </c>
      <c r="B446">
        <v>114</v>
      </c>
    </row>
    <row r="447" spans="1:2" x14ac:dyDescent="0.3">
      <c r="A447" t="s">
        <v>20</v>
      </c>
      <c r="B447">
        <v>123</v>
      </c>
    </row>
    <row r="448" spans="1:2" x14ac:dyDescent="0.3">
      <c r="A448" t="s">
        <v>20</v>
      </c>
      <c r="B448">
        <v>1703</v>
      </c>
    </row>
    <row r="449" spans="1:2" x14ac:dyDescent="0.3">
      <c r="A449" t="s">
        <v>20</v>
      </c>
      <c r="B449">
        <v>1071</v>
      </c>
    </row>
    <row r="450" spans="1:2" x14ac:dyDescent="0.3">
      <c r="A450" t="s">
        <v>20</v>
      </c>
      <c r="B450">
        <v>195</v>
      </c>
    </row>
    <row r="451" spans="1:2" x14ac:dyDescent="0.3">
      <c r="A451" t="s">
        <v>20</v>
      </c>
      <c r="B451">
        <v>146</v>
      </c>
    </row>
    <row r="452" spans="1:2" x14ac:dyDescent="0.3">
      <c r="A452" t="s">
        <v>20</v>
      </c>
      <c r="B452">
        <v>2739</v>
      </c>
    </row>
    <row r="453" spans="1:2" x14ac:dyDescent="0.3">
      <c r="A453" t="s">
        <v>20</v>
      </c>
      <c r="B453">
        <v>1784</v>
      </c>
    </row>
    <row r="454" spans="1:2" x14ac:dyDescent="0.3">
      <c r="A454" t="s">
        <v>20</v>
      </c>
      <c r="B454">
        <v>6406</v>
      </c>
    </row>
    <row r="455" spans="1:2" x14ac:dyDescent="0.3">
      <c r="A455" t="s">
        <v>20</v>
      </c>
      <c r="B455">
        <v>101</v>
      </c>
    </row>
    <row r="456" spans="1:2" x14ac:dyDescent="0.3">
      <c r="A456" t="s">
        <v>20</v>
      </c>
      <c r="B456">
        <v>97</v>
      </c>
    </row>
    <row r="457" spans="1:2" x14ac:dyDescent="0.3">
      <c r="A457" t="s">
        <v>20</v>
      </c>
      <c r="B457">
        <v>3376</v>
      </c>
    </row>
    <row r="458" spans="1:2" x14ac:dyDescent="0.3">
      <c r="A458" t="s">
        <v>20</v>
      </c>
      <c r="B458">
        <v>1267</v>
      </c>
    </row>
    <row r="459" spans="1:2" x14ac:dyDescent="0.3">
      <c r="A459" t="s">
        <v>20</v>
      </c>
      <c r="B459">
        <v>43</v>
      </c>
    </row>
    <row r="460" spans="1:2" x14ac:dyDescent="0.3">
      <c r="A460" t="s">
        <v>20</v>
      </c>
      <c r="B460">
        <v>32</v>
      </c>
    </row>
    <row r="461" spans="1:2" x14ac:dyDescent="0.3">
      <c r="A461" t="s">
        <v>20</v>
      </c>
      <c r="B461">
        <v>132</v>
      </c>
    </row>
    <row r="462" spans="1:2" x14ac:dyDescent="0.3">
      <c r="A462" t="s">
        <v>20</v>
      </c>
      <c r="B462">
        <v>175</v>
      </c>
    </row>
    <row r="463" spans="1:2" x14ac:dyDescent="0.3">
      <c r="A463" t="s">
        <v>20</v>
      </c>
      <c r="B463">
        <v>80</v>
      </c>
    </row>
    <row r="464" spans="1:2" x14ac:dyDescent="0.3">
      <c r="A464" t="s">
        <v>20</v>
      </c>
      <c r="B464">
        <v>190</v>
      </c>
    </row>
    <row r="465" spans="1:2" x14ac:dyDescent="0.3">
      <c r="A465" t="s">
        <v>20</v>
      </c>
      <c r="B465">
        <v>222</v>
      </c>
    </row>
    <row r="466" spans="1:2" x14ac:dyDescent="0.3">
      <c r="A466" t="s">
        <v>20</v>
      </c>
      <c r="B466">
        <v>238</v>
      </c>
    </row>
    <row r="467" spans="1:2" x14ac:dyDescent="0.3">
      <c r="A467" t="s">
        <v>20</v>
      </c>
      <c r="B467">
        <v>2893</v>
      </c>
    </row>
    <row r="468" spans="1:2" x14ac:dyDescent="0.3">
      <c r="A468" t="s">
        <v>20</v>
      </c>
      <c r="B468">
        <v>107</v>
      </c>
    </row>
    <row r="469" spans="1:2" x14ac:dyDescent="0.3">
      <c r="A469" t="s">
        <v>20</v>
      </c>
      <c r="B469">
        <v>194</v>
      </c>
    </row>
    <row r="470" spans="1:2" x14ac:dyDescent="0.3">
      <c r="A470" t="s">
        <v>20</v>
      </c>
      <c r="B470">
        <v>1101</v>
      </c>
    </row>
    <row r="471" spans="1:2" x14ac:dyDescent="0.3">
      <c r="A471" t="s">
        <v>20</v>
      </c>
      <c r="B471">
        <v>34</v>
      </c>
    </row>
    <row r="472" spans="1:2" x14ac:dyDescent="0.3">
      <c r="A472" t="s">
        <v>20</v>
      </c>
      <c r="B472">
        <v>1785</v>
      </c>
    </row>
    <row r="473" spans="1:2" x14ac:dyDescent="0.3">
      <c r="A473" t="s">
        <v>20</v>
      </c>
      <c r="B473">
        <v>149</v>
      </c>
    </row>
    <row r="474" spans="1:2" x14ac:dyDescent="0.3">
      <c r="A474" t="s">
        <v>20</v>
      </c>
      <c r="B474">
        <v>80</v>
      </c>
    </row>
    <row r="475" spans="1:2" x14ac:dyDescent="0.3">
      <c r="A475" t="s">
        <v>20</v>
      </c>
      <c r="B475">
        <v>202</v>
      </c>
    </row>
    <row r="476" spans="1:2" x14ac:dyDescent="0.3">
      <c r="A476" t="s">
        <v>20</v>
      </c>
      <c r="B476">
        <v>2289</v>
      </c>
    </row>
    <row r="477" spans="1:2" x14ac:dyDescent="0.3">
      <c r="A477" t="s">
        <v>20</v>
      </c>
      <c r="B477">
        <v>226</v>
      </c>
    </row>
    <row r="478" spans="1:2" x14ac:dyDescent="0.3">
      <c r="A478" t="s">
        <v>20</v>
      </c>
      <c r="B478">
        <v>126</v>
      </c>
    </row>
    <row r="479" spans="1:2" x14ac:dyDescent="0.3">
      <c r="A479" t="s">
        <v>20</v>
      </c>
      <c r="B479">
        <v>3016</v>
      </c>
    </row>
    <row r="480" spans="1:2" x14ac:dyDescent="0.3">
      <c r="A480" t="s">
        <v>20</v>
      </c>
      <c r="B480">
        <v>48</v>
      </c>
    </row>
    <row r="481" spans="1:2" x14ac:dyDescent="0.3">
      <c r="A481" t="s">
        <v>20</v>
      </c>
      <c r="B481">
        <v>214</v>
      </c>
    </row>
    <row r="482" spans="1:2" x14ac:dyDescent="0.3">
      <c r="A482" t="s">
        <v>20</v>
      </c>
      <c r="B482">
        <v>170</v>
      </c>
    </row>
    <row r="483" spans="1:2" x14ac:dyDescent="0.3">
      <c r="A483" t="s">
        <v>20</v>
      </c>
      <c r="B483">
        <v>173</v>
      </c>
    </row>
    <row r="484" spans="1:2" x14ac:dyDescent="0.3">
      <c r="A484" t="s">
        <v>20</v>
      </c>
      <c r="B484">
        <v>157</v>
      </c>
    </row>
    <row r="485" spans="1:2" x14ac:dyDescent="0.3">
      <c r="A485" t="s">
        <v>20</v>
      </c>
      <c r="B485">
        <v>980</v>
      </c>
    </row>
    <row r="486" spans="1:2" x14ac:dyDescent="0.3">
      <c r="A486" t="s">
        <v>20</v>
      </c>
      <c r="B486">
        <v>186</v>
      </c>
    </row>
    <row r="487" spans="1:2" x14ac:dyDescent="0.3">
      <c r="A487" t="s">
        <v>20</v>
      </c>
      <c r="B487">
        <v>110</v>
      </c>
    </row>
    <row r="488" spans="1:2" x14ac:dyDescent="0.3">
      <c r="A488" t="s">
        <v>20</v>
      </c>
      <c r="B488">
        <v>53</v>
      </c>
    </row>
    <row r="489" spans="1:2" x14ac:dyDescent="0.3">
      <c r="A489" t="s">
        <v>20</v>
      </c>
      <c r="B489">
        <v>142</v>
      </c>
    </row>
    <row r="490" spans="1:2" x14ac:dyDescent="0.3">
      <c r="A490" t="s">
        <v>20</v>
      </c>
      <c r="B490">
        <v>268</v>
      </c>
    </row>
    <row r="491" spans="1:2" x14ac:dyDescent="0.3">
      <c r="A491" t="s">
        <v>20</v>
      </c>
      <c r="B491">
        <v>132</v>
      </c>
    </row>
    <row r="492" spans="1:2" x14ac:dyDescent="0.3">
      <c r="A492" t="s">
        <v>20</v>
      </c>
      <c r="B492">
        <v>1518</v>
      </c>
    </row>
    <row r="493" spans="1:2" x14ac:dyDescent="0.3">
      <c r="A493" t="s">
        <v>20</v>
      </c>
      <c r="B493">
        <v>53</v>
      </c>
    </row>
    <row r="494" spans="1:2" x14ac:dyDescent="0.3">
      <c r="A494" t="s">
        <v>20</v>
      </c>
      <c r="B494">
        <v>219</v>
      </c>
    </row>
    <row r="495" spans="1:2" x14ac:dyDescent="0.3">
      <c r="A495" t="s">
        <v>20</v>
      </c>
      <c r="B495">
        <v>139</v>
      </c>
    </row>
    <row r="496" spans="1:2" x14ac:dyDescent="0.3">
      <c r="A496" t="s">
        <v>20</v>
      </c>
      <c r="B496">
        <v>393</v>
      </c>
    </row>
    <row r="497" spans="1:2" x14ac:dyDescent="0.3">
      <c r="A497" t="s">
        <v>20</v>
      </c>
      <c r="B497">
        <v>101</v>
      </c>
    </row>
    <row r="498" spans="1:2" x14ac:dyDescent="0.3">
      <c r="A498" t="s">
        <v>20</v>
      </c>
      <c r="B498">
        <v>83</v>
      </c>
    </row>
    <row r="499" spans="1:2" x14ac:dyDescent="0.3">
      <c r="A499" t="s">
        <v>20</v>
      </c>
      <c r="B499">
        <v>138</v>
      </c>
    </row>
    <row r="500" spans="1:2" x14ac:dyDescent="0.3">
      <c r="A500" t="s">
        <v>20</v>
      </c>
      <c r="B500">
        <v>133</v>
      </c>
    </row>
    <row r="501" spans="1:2" x14ac:dyDescent="0.3">
      <c r="A501" t="s">
        <v>20</v>
      </c>
      <c r="B501">
        <v>2144</v>
      </c>
    </row>
    <row r="502" spans="1:2" x14ac:dyDescent="0.3">
      <c r="A502" t="s">
        <v>20</v>
      </c>
      <c r="B502">
        <v>59</v>
      </c>
    </row>
    <row r="503" spans="1:2" x14ac:dyDescent="0.3">
      <c r="A503" t="s">
        <v>20</v>
      </c>
      <c r="B503">
        <v>127</v>
      </c>
    </row>
    <row r="504" spans="1:2" x14ac:dyDescent="0.3">
      <c r="A504" t="s">
        <v>20</v>
      </c>
      <c r="B504">
        <v>100</v>
      </c>
    </row>
    <row r="505" spans="1:2" x14ac:dyDescent="0.3">
      <c r="A505" t="s">
        <v>20</v>
      </c>
      <c r="B505">
        <v>1467</v>
      </c>
    </row>
    <row r="506" spans="1:2" x14ac:dyDescent="0.3">
      <c r="A506" t="s">
        <v>20</v>
      </c>
      <c r="B506">
        <v>166</v>
      </c>
    </row>
    <row r="507" spans="1:2" x14ac:dyDescent="0.3">
      <c r="A507" t="s">
        <v>20</v>
      </c>
      <c r="B507">
        <v>98</v>
      </c>
    </row>
    <row r="508" spans="1:2" x14ac:dyDescent="0.3">
      <c r="A508" t="s">
        <v>20</v>
      </c>
      <c r="B508">
        <v>88</v>
      </c>
    </row>
    <row r="509" spans="1:2" x14ac:dyDescent="0.3">
      <c r="A509" t="s">
        <v>20</v>
      </c>
      <c r="B509">
        <v>134</v>
      </c>
    </row>
    <row r="510" spans="1:2" x14ac:dyDescent="0.3">
      <c r="A510" t="s">
        <v>20</v>
      </c>
      <c r="B510">
        <v>54</v>
      </c>
    </row>
    <row r="511" spans="1:2" x14ac:dyDescent="0.3">
      <c r="A511" t="s">
        <v>20</v>
      </c>
      <c r="B511">
        <v>157</v>
      </c>
    </row>
    <row r="512" spans="1:2" x14ac:dyDescent="0.3">
      <c r="A512" t="s">
        <v>20</v>
      </c>
      <c r="B512">
        <v>154</v>
      </c>
    </row>
    <row r="513" spans="1:2" x14ac:dyDescent="0.3">
      <c r="A513" t="s">
        <v>20</v>
      </c>
      <c r="B513">
        <v>89</v>
      </c>
    </row>
    <row r="514" spans="1:2" x14ac:dyDescent="0.3">
      <c r="A514" t="s">
        <v>20</v>
      </c>
      <c r="B514">
        <v>254</v>
      </c>
    </row>
    <row r="515" spans="1:2" x14ac:dyDescent="0.3">
      <c r="A515" t="s">
        <v>20</v>
      </c>
      <c r="B515">
        <v>137</v>
      </c>
    </row>
    <row r="516" spans="1:2" x14ac:dyDescent="0.3">
      <c r="A516" t="s">
        <v>20</v>
      </c>
      <c r="B516">
        <v>140</v>
      </c>
    </row>
    <row r="517" spans="1:2" x14ac:dyDescent="0.3">
      <c r="A517" t="s">
        <v>20</v>
      </c>
      <c r="B517">
        <v>123</v>
      </c>
    </row>
    <row r="518" spans="1:2" x14ac:dyDescent="0.3">
      <c r="A518" t="s">
        <v>20</v>
      </c>
      <c r="B518">
        <v>3318</v>
      </c>
    </row>
    <row r="519" spans="1:2" x14ac:dyDescent="0.3">
      <c r="A519" t="s">
        <v>20</v>
      </c>
      <c r="B519">
        <v>249</v>
      </c>
    </row>
    <row r="520" spans="1:2" x14ac:dyDescent="0.3">
      <c r="A520" t="s">
        <v>20</v>
      </c>
      <c r="B520">
        <v>64</v>
      </c>
    </row>
    <row r="521" spans="1:2" x14ac:dyDescent="0.3">
      <c r="A521" t="s">
        <v>20</v>
      </c>
      <c r="B521">
        <v>126</v>
      </c>
    </row>
    <row r="522" spans="1:2" x14ac:dyDescent="0.3">
      <c r="A522" t="s">
        <v>20</v>
      </c>
      <c r="B522">
        <v>148</v>
      </c>
    </row>
    <row r="523" spans="1:2" x14ac:dyDescent="0.3">
      <c r="A523" t="s">
        <v>20</v>
      </c>
      <c r="B523">
        <v>207</v>
      </c>
    </row>
    <row r="524" spans="1:2" x14ac:dyDescent="0.3">
      <c r="A524" t="s">
        <v>20</v>
      </c>
      <c r="B524">
        <v>2106</v>
      </c>
    </row>
    <row r="525" spans="1:2" x14ac:dyDescent="0.3">
      <c r="A525" t="s">
        <v>20</v>
      </c>
      <c r="B525">
        <v>112</v>
      </c>
    </row>
    <row r="526" spans="1:2" x14ac:dyDescent="0.3">
      <c r="A526" t="s">
        <v>20</v>
      </c>
      <c r="B526">
        <v>112</v>
      </c>
    </row>
    <row r="527" spans="1:2" x14ac:dyDescent="0.3">
      <c r="A527" t="s">
        <v>20</v>
      </c>
      <c r="B527">
        <v>148</v>
      </c>
    </row>
    <row r="528" spans="1:2" x14ac:dyDescent="0.3">
      <c r="A528" t="s">
        <v>20</v>
      </c>
      <c r="B528">
        <v>1460</v>
      </c>
    </row>
    <row r="529" spans="1:2" x14ac:dyDescent="0.3">
      <c r="A529" t="s">
        <v>20</v>
      </c>
      <c r="B529">
        <v>174</v>
      </c>
    </row>
    <row r="530" spans="1:2" x14ac:dyDescent="0.3">
      <c r="A530" t="s">
        <v>20</v>
      </c>
      <c r="B530">
        <v>245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179</v>
      </c>
    </row>
    <row r="533" spans="1:2" x14ac:dyDescent="0.3">
      <c r="A533" t="s">
        <v>20</v>
      </c>
      <c r="B533">
        <v>279</v>
      </c>
    </row>
    <row r="534" spans="1:2" x14ac:dyDescent="0.3">
      <c r="A534" t="s">
        <v>20</v>
      </c>
      <c r="B534">
        <v>1797</v>
      </c>
    </row>
    <row r="535" spans="1:2" x14ac:dyDescent="0.3">
      <c r="A535" t="s">
        <v>20</v>
      </c>
      <c r="B535">
        <v>92</v>
      </c>
    </row>
    <row r="536" spans="1:2" x14ac:dyDescent="0.3">
      <c r="A536" t="s">
        <v>20</v>
      </c>
      <c r="B536">
        <v>48</v>
      </c>
    </row>
    <row r="537" spans="1:2" x14ac:dyDescent="0.3">
      <c r="A537" t="s">
        <v>20</v>
      </c>
      <c r="B537">
        <v>113</v>
      </c>
    </row>
    <row r="538" spans="1:2" x14ac:dyDescent="0.3">
      <c r="A538" t="s">
        <v>20</v>
      </c>
      <c r="B538">
        <v>2528</v>
      </c>
    </row>
    <row r="539" spans="1:2" x14ac:dyDescent="0.3">
      <c r="A539" t="s">
        <v>20</v>
      </c>
      <c r="B539">
        <v>269</v>
      </c>
    </row>
    <row r="540" spans="1:2" x14ac:dyDescent="0.3">
      <c r="A540" t="s">
        <v>20</v>
      </c>
      <c r="B540">
        <v>1884</v>
      </c>
    </row>
    <row r="541" spans="1:2" x14ac:dyDescent="0.3">
      <c r="A541" t="s">
        <v>20</v>
      </c>
      <c r="B541">
        <v>130</v>
      </c>
    </row>
    <row r="542" spans="1:2" x14ac:dyDescent="0.3">
      <c r="A542" t="s">
        <v>20</v>
      </c>
      <c r="B542">
        <v>86</v>
      </c>
    </row>
    <row r="543" spans="1:2" x14ac:dyDescent="0.3">
      <c r="A543" t="s">
        <v>20</v>
      </c>
      <c r="B543">
        <v>156</v>
      </c>
    </row>
    <row r="544" spans="1:2" x14ac:dyDescent="0.3">
      <c r="A544" t="s">
        <v>20</v>
      </c>
      <c r="B544">
        <v>164</v>
      </c>
    </row>
    <row r="545" spans="1:2" x14ac:dyDescent="0.3">
      <c r="A545" t="s">
        <v>20</v>
      </c>
      <c r="B545">
        <v>165</v>
      </c>
    </row>
    <row r="546" spans="1:2" x14ac:dyDescent="0.3">
      <c r="A546" t="s">
        <v>20</v>
      </c>
      <c r="B546">
        <v>363</v>
      </c>
    </row>
    <row r="547" spans="1:2" x14ac:dyDescent="0.3">
      <c r="A547" t="s">
        <v>20</v>
      </c>
      <c r="B547">
        <v>102</v>
      </c>
    </row>
    <row r="548" spans="1:2" x14ac:dyDescent="0.3">
      <c r="A548" t="s">
        <v>20</v>
      </c>
      <c r="B548">
        <v>158</v>
      </c>
    </row>
    <row r="549" spans="1:2" x14ac:dyDescent="0.3">
      <c r="A549" t="s">
        <v>20</v>
      </c>
      <c r="B549">
        <v>249</v>
      </c>
    </row>
    <row r="550" spans="1:2" x14ac:dyDescent="0.3">
      <c r="A550" t="s">
        <v>20</v>
      </c>
      <c r="B550">
        <v>83</v>
      </c>
    </row>
    <row r="551" spans="1:2" x14ac:dyDescent="0.3">
      <c r="A551" t="s">
        <v>20</v>
      </c>
      <c r="B551">
        <v>69</v>
      </c>
    </row>
    <row r="552" spans="1:2" x14ac:dyDescent="0.3">
      <c r="A552" t="s">
        <v>20</v>
      </c>
      <c r="B552">
        <v>1559</v>
      </c>
    </row>
    <row r="553" spans="1:2" x14ac:dyDescent="0.3">
      <c r="A553" t="s">
        <v>20</v>
      </c>
      <c r="B553">
        <v>80</v>
      </c>
    </row>
    <row r="554" spans="1:2" x14ac:dyDescent="0.3">
      <c r="A554" t="s">
        <v>20</v>
      </c>
      <c r="B554">
        <v>122</v>
      </c>
    </row>
    <row r="555" spans="1:2" x14ac:dyDescent="0.3">
      <c r="A555" t="s">
        <v>20</v>
      </c>
      <c r="B555">
        <v>130</v>
      </c>
    </row>
    <row r="556" spans="1:2" x14ac:dyDescent="0.3">
      <c r="A556" t="s">
        <v>20</v>
      </c>
      <c r="B556">
        <v>76</v>
      </c>
    </row>
    <row r="557" spans="1:2" x14ac:dyDescent="0.3">
      <c r="A557" t="s">
        <v>20</v>
      </c>
      <c r="B557">
        <v>181</v>
      </c>
    </row>
    <row r="558" spans="1:2" x14ac:dyDescent="0.3">
      <c r="A558" t="s">
        <v>20</v>
      </c>
      <c r="B558">
        <v>183</v>
      </c>
    </row>
    <row r="559" spans="1:2" x14ac:dyDescent="0.3">
      <c r="A559" t="s">
        <v>20</v>
      </c>
      <c r="B559">
        <v>295</v>
      </c>
    </row>
    <row r="560" spans="1:2" x14ac:dyDescent="0.3">
      <c r="A560" t="s">
        <v>20</v>
      </c>
      <c r="B560">
        <v>191</v>
      </c>
    </row>
    <row r="561" spans="1:2" x14ac:dyDescent="0.3">
      <c r="A561" t="s">
        <v>20</v>
      </c>
      <c r="B561">
        <v>180</v>
      </c>
    </row>
    <row r="562" spans="1:2" x14ac:dyDescent="0.3">
      <c r="A562" t="s">
        <v>20</v>
      </c>
      <c r="B562">
        <v>299</v>
      </c>
    </row>
    <row r="563" spans="1:2" x14ac:dyDescent="0.3">
      <c r="A563" t="s">
        <v>20</v>
      </c>
      <c r="B563">
        <v>169</v>
      </c>
    </row>
    <row r="564" spans="1:2" x14ac:dyDescent="0.3">
      <c r="A564" t="s">
        <v>20</v>
      </c>
      <c r="B564">
        <v>186</v>
      </c>
    </row>
    <row r="565" spans="1:2" x14ac:dyDescent="0.3">
      <c r="A565" t="s">
        <v>20</v>
      </c>
      <c r="B565">
        <v>337</v>
      </c>
    </row>
    <row r="566" spans="1:2" x14ac:dyDescent="0.3">
      <c r="A566" t="s">
        <v>20</v>
      </c>
      <c r="B566">
        <v>202</v>
      </c>
    </row>
    <row r="567" spans="1:2" x14ac:dyDescent="0.3">
      <c r="A567" t="s">
        <v>20</v>
      </c>
      <c r="B567">
        <v>234</v>
      </c>
    </row>
  </sheetData>
  <mergeCells count="2">
    <mergeCell ref="A1:E1"/>
    <mergeCell ref="G1:K1"/>
  </mergeCells>
  <conditionalFormatting sqref="A3:A567">
    <cfRule type="containsText" dxfId="7" priority="5" operator="containsText" text="live">
      <formula>NOT(ISERROR(SEARCH("live",A3)))</formula>
    </cfRule>
    <cfRule type="containsText" dxfId="6" priority="6" operator="containsText" text="canceled">
      <formula>NOT(ISERROR(SEARCH("canceled",A3)))</formula>
    </cfRule>
    <cfRule type="containsText" dxfId="5" priority="7" operator="containsText" text="failed">
      <formula>NOT(ISERROR(SEARCH("failed",A3)))</formula>
    </cfRule>
    <cfRule type="containsText" dxfId="4" priority="8" operator="containsText" text="successful">
      <formula>NOT(ISERROR(SEARCH("successful",A3)))</formula>
    </cfRule>
  </conditionalFormatting>
  <conditionalFormatting sqref="G3:G366">
    <cfRule type="containsText" dxfId="3" priority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failed">
      <formula>NOT(ISERROR(SEARCH("failed",G3)))</formula>
    </cfRule>
    <cfRule type="containsText" dxfId="0" priority="4" operator="containsText" text="successful">
      <formula>NOT(ISERROR(SEARCH("successful",G3)))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Pivot by Category</vt:lpstr>
      <vt:lpstr>Pivot by Sub-Category</vt:lpstr>
      <vt:lpstr>Pivot by Years</vt:lpstr>
      <vt:lpstr>Goal Analysis</vt:lpstr>
      <vt:lpstr>Backer Count Outcome</vt:lpstr>
      <vt:lpstr>backers_count</vt:lpstr>
      <vt:lpstr>goals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Bond</cp:lastModifiedBy>
  <dcterms:created xsi:type="dcterms:W3CDTF">2021-09-29T18:52:28Z</dcterms:created>
  <dcterms:modified xsi:type="dcterms:W3CDTF">2023-06-25T03:11:36Z</dcterms:modified>
</cp:coreProperties>
</file>