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ST\Desktop\Bellevue\AppliedStatistics\Module9\"/>
    </mc:Choice>
  </mc:AlternateContent>
  <xr:revisionPtr revIDLastSave="0" documentId="13_ncr:1_{1086C4D4-6C59-4126-A479-75DA37167739}" xr6:coauthVersionLast="47" xr6:coauthVersionMax="47" xr10:uidLastSave="{00000000-0000-0000-0000-000000000000}"/>
  <bookViews>
    <workbookView xWindow="-19320" yWindow="-270" windowWidth="19440" windowHeight="14880" firstSheet="3" activeTab="5" xr2:uid="{1D5AD3D7-2986-47A9-AE3F-EB283ECF59EA}"/>
  </bookViews>
  <sheets>
    <sheet name="Instructions" sheetId="11" r:id="rId1"/>
    <sheet name="Data Set" sheetId="2" r:id="rId2"/>
    <sheet name="1.Cent Lim Thm (Ch.7)" sheetId="7" r:id="rId3"/>
    <sheet name="2. CI For Mean (Ch.8)" sheetId="8" r:id="rId4"/>
    <sheet name="3. CI for Prop (Ch.8)" sheetId="9" r:id="rId5"/>
    <sheet name="4. CI for 2 Samples (Ch.9)"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6" i="10" l="1"/>
  <c r="D25" i="10"/>
  <c r="D24" i="10"/>
  <c r="D22" i="10"/>
  <c r="D21" i="10"/>
  <c r="D20" i="10"/>
  <c r="D19" i="10"/>
  <c r="D18" i="10"/>
  <c r="E7" i="10"/>
  <c r="D7" i="10"/>
  <c r="D5" i="10"/>
  <c r="D4" i="10"/>
  <c r="D3" i="10"/>
  <c r="D2" i="10" a="1"/>
  <c r="D2" i="10" s="1"/>
  <c r="D1" i="10"/>
  <c r="E25" i="9"/>
  <c r="D25" i="9"/>
  <c r="D23" i="9"/>
  <c r="D22" i="9"/>
  <c r="D21" i="9"/>
  <c r="D20" i="9"/>
  <c r="D8" i="9"/>
  <c r="E8" i="9"/>
  <c r="D6" i="9"/>
  <c r="D5" i="9"/>
  <c r="D4" i="9"/>
  <c r="D1" i="9"/>
  <c r="E23" i="8"/>
  <c r="D23" i="8"/>
  <c r="D21" i="8"/>
  <c r="D20" i="8"/>
  <c r="D19" i="8"/>
  <c r="D18" i="8"/>
  <c r="D17" i="8"/>
  <c r="E7" i="8"/>
  <c r="D7" i="8"/>
  <c r="D5" i="8"/>
  <c r="D4" i="8"/>
  <c r="D19" i="7"/>
  <c r="D18" i="7"/>
  <c r="D14" i="7"/>
  <c r="D6" i="7"/>
  <c r="D7" i="7" s="1"/>
  <c r="D4" i="7"/>
  <c r="D2" i="7"/>
  <c r="N4" i="11"/>
  <c r="N2" i="11"/>
  <c r="N6" i="11" s="1"/>
  <c r="N7" i="11" s="1"/>
  <c r="D16" i="7"/>
  <c r="D28" i="10" l="1"/>
  <c r="E28"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<sst xmlns="http://schemas.openxmlformats.org/spreadsheetml/2006/main" count="193" uniqueCount="55">
  <si>
    <t>A</t>
  </si>
  <si>
    <t>B</t>
  </si>
  <si>
    <t>Z-Score</t>
  </si>
  <si>
    <t>Probability (right tailed)</t>
  </si>
  <si>
    <t>Expected Proportion (p)</t>
  </si>
  <si>
    <t>Confidence Interval</t>
  </si>
  <si>
    <t>Critical Value</t>
  </si>
  <si>
    <t xml:space="preserve">(lower limit, </t>
  </si>
  <si>
    <t>upper limit)</t>
  </si>
  <si>
    <t>Word Count - Ch.7</t>
  </si>
  <si>
    <t>Margin of Error</t>
  </si>
  <si>
    <t>Face value of Life Ins. - Ch.8</t>
  </si>
  <si>
    <t>Sample Proportion (p-hat)</t>
  </si>
  <si>
    <t>Pre-Test Scores</t>
  </si>
  <si>
    <t>Post-Test Scores</t>
  </si>
  <si>
    <t xml:space="preserve">A </t>
  </si>
  <si>
    <t>1 - p</t>
  </si>
  <si>
    <t>Sample Size (n)</t>
  </si>
  <si>
    <t>Sample Mean  (x-bar)</t>
  </si>
  <si>
    <t>Expected Mean (mu)</t>
  </si>
  <si>
    <t>Sample Stand. Dev (s)</t>
  </si>
  <si>
    <t>1 - (p-hat)</t>
  </si>
  <si>
    <t>p-hat</t>
  </si>
  <si>
    <t>Data Entry</t>
  </si>
  <si>
    <t>Formula</t>
  </si>
  <si>
    <t>Function</t>
  </si>
  <si>
    <t xml:space="preserve">Formula </t>
  </si>
  <si>
    <t>(Formulas)</t>
  </si>
  <si>
    <t>Number favorable (x)</t>
  </si>
  <si>
    <t>(p-hat)</t>
  </si>
  <si>
    <t>Point Estimate</t>
  </si>
  <si>
    <t>Standard Dev (s)</t>
  </si>
  <si>
    <t>p-hat 1 (Graduates)</t>
  </si>
  <si>
    <t>1 - (p-hat 1)</t>
  </si>
  <si>
    <t>Sample Size (n1)</t>
  </si>
  <si>
    <t>p-hat 2 (Dropouts)</t>
  </si>
  <si>
    <t>1 - (p-hat 2)</t>
  </si>
  <si>
    <t>Sample Size (n2)</t>
  </si>
  <si>
    <t>Sample Mean (x-bar)</t>
  </si>
  <si>
    <r>
      <t>Given Stand.Dev (</t>
    </r>
    <r>
      <rPr>
        <sz val="11"/>
        <color theme="1"/>
        <rFont val="Calibri"/>
        <family val="2"/>
      </rPr>
      <t>σ or s)</t>
    </r>
  </si>
  <si>
    <t>Probability (between)</t>
  </si>
  <si>
    <t>Given</t>
  </si>
  <si>
    <t>Inputs 1 pt</t>
  </si>
  <si>
    <t>1 pt</t>
  </si>
  <si>
    <t>2 pts</t>
  </si>
  <si>
    <t>Inputs</t>
  </si>
  <si>
    <t>Inputs       1 pt</t>
  </si>
  <si>
    <t>With this data, I have found that the proportion of female athletes is 43.11%, the standard deviation is 1.36, and the right tailed probability is 8.76%.  There is not enough strong evidence that the participation rate increased.</t>
  </si>
  <si>
    <t>With this data, I have found that the probability that the mean word length differing from the desired 6.5 letters by less that 1 is 76.65%.</t>
  </si>
  <si>
    <t>The 90% confidence interval of the number of hours studied per student per week is between 11.6 and 12.4 hours.  With both the upper and lower limits being less than 14, this suggests that students on average spend less than 14 hours per week studying.</t>
  </si>
  <si>
    <t>To give the mean on this sample with 99% confidence, the mean face value of an individual life insurance policy is between $165,973 and $177,372.</t>
  </si>
  <si>
    <t>We are 95% confident that the proportion of all faculty members who can speak Spanish is between 6.8% and 17.2%.</t>
  </si>
  <si>
    <t>We are 90% confident that the proportion of students at the university who check their email on a regular basis is between 64.3% and 73.4%.</t>
  </si>
  <si>
    <t>We are able to say with 90% confidence that the teaching methods increased scores between 14.5% and 21.9%.  The interval does not include 0%, so we can gather that Professor Brehm's teaching methods increased test scores.</t>
  </si>
  <si>
    <t>We cannot suggest a difference in these proportions at 95% because 0% lies in the confidence interval of -0.3% and 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</si>
</sst>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s>
  <borders count="1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2" borderId="0" xfId="0" applyFill="1"/>
    <xf numFmtId="0" fontId="0" fillId="0" borderId="3" xfId="0" applyBorder="1" applyAlignment="1">
      <alignment horizontal="center"/>
    </xf>
    <xf numFmtId="0" fontId="0" fillId="2" borderId="2" xfId="0" applyFill="1" applyBorder="1" applyProtection="1">
      <protection locked="0"/>
    </xf>
    <xf numFmtId="0" fontId="0" fillId="0" borderId="2" xfId="0"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xf>
    <xf numFmtId="0" fontId="0" fillId="0" borderId="2" xfId="0" applyBorder="1" applyAlignment="1">
      <alignment horizontal="center" vertical="center"/>
    </xf>
    <xf numFmtId="0" fontId="0" fillId="2" borderId="2" xfId="0" applyFill="1" applyBorder="1" applyAlignment="1" applyProtection="1">
      <alignment horizontal="center" vertical="center"/>
      <protection locked="0"/>
    </xf>
    <xf numFmtId="0" fontId="0" fillId="0" borderId="0" xfId="0" applyAlignment="1">
      <alignment horizontal="center" vertical="center"/>
    </xf>
    <xf numFmtId="0" fontId="0" fillId="3" borderId="2" xfId="0" applyFill="1" applyBorder="1" applyAlignment="1">
      <alignment horizontal="center" vertical="center"/>
    </xf>
    <xf numFmtId="0" fontId="0" fillId="2" borderId="2" xfId="0" applyFill="1" applyBorder="1" applyAlignment="1" applyProtection="1">
      <alignment horizontal="center"/>
      <protection locked="0"/>
    </xf>
    <xf numFmtId="0" fontId="0" fillId="3" borderId="1" xfId="0" applyFill="1" applyBorder="1" applyAlignment="1">
      <alignment horizontal="center" vertical="center" wrapText="1"/>
    </xf>
    <xf numFmtId="0" fontId="0" fillId="0" borderId="2" xfId="0"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3" xfId="0" applyFill="1" applyBorder="1" applyAlignment="1" applyProtection="1">
      <alignment horizontal="center" vertical="center" wrapText="1"/>
      <protection locked="0"/>
    </xf>
    <xf numFmtId="0" fontId="0" fillId="2" borderId="2" xfId="0" applyFill="1" applyBorder="1" applyAlignment="1" applyProtection="1">
      <alignment horizontal="center" vertical="center" wrapText="1"/>
      <protection locked="0"/>
    </xf>
    <xf numFmtId="0" fontId="0" fillId="0" borderId="2" xfId="0"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2" borderId="4" xfId="0" applyFill="1" applyBorder="1" applyAlignment="1" applyProtection="1">
      <alignment horizontal="center" vertical="center" wrapText="1"/>
      <protection locked="0"/>
    </xf>
    <xf numFmtId="0" fontId="0" fillId="2" borderId="7" xfId="0" applyFill="1" applyBorder="1" applyAlignment="1" applyProtection="1">
      <alignment horizontal="center" vertical="center" wrapText="1"/>
      <protection locked="0"/>
    </xf>
    <xf numFmtId="0" fontId="0" fillId="2" borderId="8" xfId="0" applyFill="1" applyBorder="1" applyAlignment="1" applyProtection="1">
      <alignment horizontal="center" vertical="center" wrapText="1"/>
      <protection locked="0"/>
    </xf>
    <xf numFmtId="0" fontId="0" fillId="2" borderId="5" xfId="0" applyFill="1" applyBorder="1" applyAlignment="1" applyProtection="1">
      <alignment horizontal="center" vertical="center" wrapText="1"/>
      <protection locked="0"/>
    </xf>
    <xf numFmtId="0" fontId="0" fillId="2" borderId="0" xfId="0" applyFill="1" applyAlignment="1" applyProtection="1">
      <alignment horizontal="center" vertical="center" wrapText="1"/>
      <protection locked="0"/>
    </xf>
    <xf numFmtId="0" fontId="0" fillId="2" borderId="9"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0" fillId="2" borderId="10" xfId="0" applyFill="1" applyBorder="1" applyAlignment="1" applyProtection="1">
      <alignment horizontal="center" vertical="center" wrapText="1"/>
      <protection locked="0"/>
    </xf>
    <xf numFmtId="0" fontId="0" fillId="2" borderId="11" xfId="0" applyFill="1" applyBorder="1" applyAlignment="1" applyProtection="1">
      <alignment horizontal="center" vertical="center" wrapText="1"/>
      <protection locked="0"/>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47624</xdr:rowOff>
    </xdr:from>
    <xdr:to>
      <xdr:col>9</xdr:col>
      <xdr:colOff>561975</xdr:colOff>
      <xdr:row>38</xdr:row>
      <xdr:rowOff>123824</xdr:rowOff>
    </xdr:to>
    <xdr:sp macro="" textlink="">
      <xdr:nvSpPr>
        <xdr:cNvPr id="2" name="TextBox 1">
          <a:extLst>
            <a:ext uri="{FF2B5EF4-FFF2-40B4-BE49-F238E27FC236}">
              <a16:creationId xmlns:a16="http://schemas.microsoft.com/office/drawing/2014/main" id="{1461C48B-5F8A-49A2-B3ED-CE9EDDE8C9F8}"/>
            </a:ext>
          </a:extLst>
        </xdr:cNvPr>
        <xdr:cNvSpPr txBox="1"/>
      </xdr:nvSpPr>
      <xdr:spPr>
        <a:xfrm>
          <a:off x="114300" y="228599"/>
          <a:ext cx="6276975" cy="67722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are starting to get into inference</a:t>
          </a:r>
          <a:r>
            <a:rPr lang="en-US" sz="1100" baseline="0"/>
            <a:t> in Unit 3. Much of what you have learned in this course so far has led us this point. You'll find the Chapter 7 questions a bit more general. For Chapters 8 and 9 you will be asked to do more than just use Excel, as I'll want to ensure not only that you can use the confidence interval functions, but that you understand what you've found.</a:t>
          </a:r>
        </a:p>
        <a:p>
          <a:endParaRPr lang="en-US" sz="1100" baseline="0"/>
        </a:p>
        <a:p>
          <a:r>
            <a:rPr lang="en-US" sz="1100" baseline="0"/>
            <a:t>Pay special attention to the instructions on each page. Some cells will ask for formulas while some boxes will ask for you to tell what you know based on the confidence interval you've found. Your work in Hawkes should set you up for success in this project. Keep in mind, however, that these text boxes don't have a "spell check" function. If you aren't so good with the spelling, you might want to compose your response in word then copy it over the text box.</a:t>
          </a:r>
        </a:p>
        <a:p>
          <a:endParaRPr lang="en-US" sz="1100" baseline="0"/>
        </a:p>
        <a:p>
          <a:r>
            <a:rPr lang="en-US" sz="1100" baseline="0"/>
            <a:t>Be sure you are paying attention to what is expected in each cell. For instance, lets say I wanted to answer the question:</a:t>
          </a:r>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r>
            <a:rPr lang="en-US" sz="1100" b="0" i="0" u="none" strike="noStrike" baseline="0">
              <a:solidFill>
                <a:srgbClr val="FF0000"/>
              </a:solidFill>
              <a:effectLst/>
              <a:latin typeface="+mn-lt"/>
              <a:ea typeface="+mn-ea"/>
              <a:cs typeface="+mn-cs"/>
            </a:rPr>
            <a:t>We expect 32% of plain M&amp;M's to be brown. In a sample of 1234 M&amp;M's, we found 450 to be brown. Is this evidence that the M&amp;M factory produces more than 32% brown M&amp;M's?</a:t>
          </a:r>
        </a:p>
        <a:p>
          <a:endParaRPr lang="en-US" sz="1100" b="0" i="0" u="none" strike="noStrike" baseline="0">
            <a:solidFill>
              <a:srgbClr val="FF0000"/>
            </a:solidFill>
            <a:effectLst/>
            <a:latin typeface="+mn-lt"/>
            <a:ea typeface="+mn-ea"/>
            <a:cs typeface="+mn-cs"/>
          </a:endParaRPr>
        </a:p>
        <a:p>
          <a:r>
            <a:rPr lang="en-US" sz="1100">
              <a:solidFill>
                <a:sysClr val="windowText" lastClr="000000"/>
              </a:solidFill>
            </a:rPr>
            <a:t>For our sample proportion</a:t>
          </a:r>
          <a:r>
            <a:rPr lang="en-US" sz="1100" baseline="0">
              <a:solidFill>
                <a:sysClr val="windowText" lastClr="000000"/>
              </a:solidFill>
            </a:rPr>
            <a:t> </a:t>
          </a:r>
          <a:r>
            <a:rPr lang="en-US" sz="1100">
              <a:solidFill>
                <a:sysClr val="windowText" lastClr="000000"/>
              </a:solidFill>
            </a:rPr>
            <a:t>(formula), I would enter =450/1234. Notice that the cell contains the solution</a:t>
          </a:r>
          <a:r>
            <a:rPr lang="en-US" sz="1100" baseline="0">
              <a:solidFill>
                <a:sysClr val="windowText" lastClr="000000"/>
              </a:solidFill>
            </a:rPr>
            <a:t> to that division problem, but if I click on it, I can see that I entered 450/1234. For a formula we will enter = and then some value to be calculated.</a:t>
          </a:r>
        </a:p>
        <a:p>
          <a:endParaRPr lang="en-US" sz="1100" baseline="0">
            <a:solidFill>
              <a:sysClr val="windowText" lastClr="000000"/>
            </a:solidFill>
          </a:endParaRPr>
        </a:p>
        <a:p>
          <a:r>
            <a:rPr lang="en-US" sz="1100" baseline="0">
              <a:solidFill>
                <a:sysClr val="windowText" lastClr="000000"/>
              </a:solidFill>
            </a:rPr>
            <a:t>For expected proportion (data entry), I simply enter 0.32 from the question, as that is what we expect.</a:t>
          </a:r>
        </a:p>
        <a:p>
          <a:endParaRPr lang="en-US" sz="1100" baseline="0">
            <a:solidFill>
              <a:sysClr val="windowText" lastClr="000000"/>
            </a:solidFill>
          </a:endParaRPr>
        </a:p>
        <a:p>
          <a:r>
            <a:rPr lang="en-US" sz="1100" baseline="0">
              <a:solidFill>
                <a:sysClr val="windowText" lastClr="000000"/>
              </a:solidFill>
            </a:rPr>
            <a:t>For 1-p (formula), I use =1-N3, which gives me 0.68 as a solution.</a:t>
          </a:r>
        </a:p>
        <a:p>
          <a:endParaRPr lang="en-US" sz="1100" baseline="0">
            <a:solidFill>
              <a:sysClr val="windowText" lastClr="000000"/>
            </a:solidFill>
          </a:endParaRPr>
        </a:p>
        <a:p>
          <a:r>
            <a:rPr lang="en-US" sz="1100" baseline="0">
              <a:solidFill>
                <a:sysClr val="windowText" lastClr="000000"/>
              </a:solidFill>
            </a:rPr>
            <a:t>For sample size (data entry) I enter 1234, which is the size of the sample.</a:t>
          </a:r>
        </a:p>
        <a:p>
          <a:endParaRPr lang="en-US" sz="1100" baseline="0">
            <a:solidFill>
              <a:sysClr val="windowText" lastClr="000000"/>
            </a:solidFill>
          </a:endParaRPr>
        </a:p>
        <a:p>
          <a:r>
            <a:rPr lang="en-US" sz="1100" baseline="0">
              <a:solidFill>
                <a:sysClr val="windowText" lastClr="000000"/>
              </a:solidFill>
            </a:rPr>
            <a:t>Now, for z-score I am going to use all of the inputs I just entered. So intead of typing them all in again, I will simply put =(N2-N3)/SQRT(N3*N4/N5) and let Excel calulate the z-score for me.</a:t>
          </a:r>
        </a:p>
        <a:p>
          <a:endParaRPr lang="en-US" sz="1100" baseline="0">
            <a:solidFill>
              <a:sysClr val="windowText" lastClr="000000"/>
            </a:solidFill>
          </a:endParaRPr>
        </a:p>
        <a:p>
          <a:r>
            <a:rPr lang="en-US" sz="1100" baseline="0">
              <a:solidFill>
                <a:sysClr val="windowText" lastClr="000000"/>
              </a:solidFill>
            </a:rPr>
            <a:t>For probability (right tailed), which is a function, I will enter 1-NORM.S.DIST(N6,1). Remember a function uses something like NORM.S.DIST or STANDARDIZE or some other Excel function.</a:t>
          </a:r>
        </a:p>
        <a:p>
          <a:endParaRPr lang="en-US" sz="1100" baseline="0">
            <a:solidFill>
              <a:sysClr val="windowText" lastClr="000000"/>
            </a:solidFill>
          </a:endParaRPr>
        </a:p>
        <a:p>
          <a:r>
            <a:rPr lang="en-US" sz="1100" baseline="0">
              <a:solidFill>
                <a:sysClr val="windowText" lastClr="000000"/>
              </a:solidFill>
            </a:rPr>
            <a:t>Be sure you are utilizing the inputs, even if they aren't graded, and paying attention to what I will be looking for in each cell: formula, data entry or function.</a:t>
          </a:r>
        </a:p>
        <a:p>
          <a:endParaRPr lang="en-US" sz="1100" baseline="0">
            <a:solidFill>
              <a:sysClr val="windowText" lastClr="000000"/>
            </a:solidFill>
          </a:endParaRPr>
        </a:p>
        <a:p>
          <a:r>
            <a:rPr lang="en-US" sz="1100" b="1" baseline="0">
              <a:solidFill>
                <a:schemeClr val="dk1"/>
              </a:solidFill>
              <a:effectLst/>
              <a:latin typeface="+mn-lt"/>
              <a:ea typeface="+mn-ea"/>
              <a:cs typeface="+mn-cs"/>
            </a:rPr>
            <a:t>Also, recall that non-graded cells are locked so that all items to be graded are contained within the cell itself</a:t>
          </a:r>
          <a:endParaRPr lang="en-US" sz="1100" baseline="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419100</xdr:colOff>
      <xdr:row>1</xdr:row>
      <xdr:rowOff>121921</xdr:rowOff>
    </xdr:from>
    <xdr:to>
      <xdr:col>17</xdr:col>
      <xdr:colOff>90488</xdr:colOff>
      <xdr:row>28</xdr:row>
      <xdr:rowOff>90488</xdr:rowOff>
    </xdr:to>
    <xdr:sp macro="" textlink="">
      <xdr:nvSpPr>
        <xdr:cNvPr id="3" name="TextBox 2">
          <a:extLst>
            <a:ext uri="{FF2B5EF4-FFF2-40B4-BE49-F238E27FC236}">
              <a16:creationId xmlns:a16="http://schemas.microsoft.com/office/drawing/2014/main" id="{4BA5FA15-D021-44F7-BB08-1B63D9B508E2}"/>
            </a:ext>
          </a:extLst>
        </xdr:cNvPr>
        <xdr:cNvSpPr txBox="1"/>
      </xdr:nvSpPr>
      <xdr:spPr>
        <a:xfrm>
          <a:off x="4933950" y="302896"/>
          <a:ext cx="5957888" cy="4854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As always, be sure you've reviewed the Instructions tab first!</a:t>
          </a:r>
        </a:p>
        <a:p>
          <a:endParaRPr lang="en-US" sz="1100" baseline="0"/>
        </a:p>
        <a:p>
          <a:r>
            <a:rPr lang="en-US" sz="1100" baseline="0"/>
            <a:t>For these questions, you may use any values that you have already calculated to calculate future values. For instance, when finding "1-p" for question 1A, enter =1-C3 to let Excel calculate the value for you. When finding the z-score, use the values from the cells above it to calculate it, rather than entering everything in by hand.</a:t>
          </a:r>
        </a:p>
        <a:p>
          <a:endParaRPr lang="en-US" sz="1100" baseline="0"/>
        </a:p>
        <a:p>
          <a:r>
            <a:rPr lang="en-US" sz="1100" baseline="0"/>
            <a:t>A. </a:t>
          </a:r>
          <a:r>
            <a:rPr lang="en-US"/>
            <a:t>Females participated in every event at the 2012 Summer Olympic Games. Prior to 2012, there had been a steady increase in the female participation rate. The International Olympic Committee states that the female participation in the 2004 Summer Olympic Games was 40%, even with new sports such as weight lifting, hammer throw, and modern pentathlon recently added to the Games. Broadcasting and clothing companies wanted to change their advertising and marketing strategies if the female participation increased at the next games. Prior to the 2008 games, an independent sports expert arranged for a random sample of pre-Olympic exhibitions. The sports expert reported that 197 of 457 athletes in the random sample were women. Is this strong evidence that the participation rate may have increased?</a:t>
          </a:r>
          <a:r>
            <a:rPr lang="en-US" baseline="0"/>
            <a:t> Find the probability that the proportion of women athletes is greater than 40%. Correctly round your percentage to 2 decimal places in your conclusion sentence.</a:t>
          </a:r>
        </a:p>
        <a:p>
          <a:endParaRPr lang="en-US" sz="1100" baseline="0"/>
        </a:p>
        <a:p>
          <a:r>
            <a:rPr lang="en-US" sz="1100" baseline="0"/>
            <a:t>B.  Suppose that the editor of a new textbook was hoping that the book would have mean word length of 6.5 letters. The editor randomly selected 20 words from randomly selected pages. The sample standard deviation has been provided. Find the probability that the mean word length of the textbook differs from the desired 6.5 letters </a:t>
          </a:r>
          <a:r>
            <a:rPr lang="en-US" sz="1100" b="1" baseline="0"/>
            <a:t>by less than 1</a:t>
          </a:r>
          <a:r>
            <a:rPr lang="en-US" sz="1100" baseline="0"/>
            <a:t>. Correctly r</a:t>
          </a:r>
          <a:r>
            <a:rPr lang="en-US" sz="1100" baseline="0">
              <a:solidFill>
                <a:schemeClr val="dk1"/>
              </a:solidFill>
              <a:effectLst/>
              <a:latin typeface="+mn-lt"/>
              <a:ea typeface="+mn-ea"/>
              <a:cs typeface="+mn-cs"/>
            </a:rPr>
            <a:t>ound your percentage to 2 decimal places in your conclusion sentence.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571500</xdr:colOff>
      <xdr:row>2</xdr:row>
      <xdr:rowOff>22860</xdr:rowOff>
    </xdr:from>
    <xdr:to>
      <xdr:col>14</xdr:col>
      <xdr:colOff>106680</xdr:colOff>
      <xdr:row>23</xdr:row>
      <xdr:rowOff>91440</xdr:rowOff>
    </xdr:to>
    <xdr:sp macro="" textlink="">
      <xdr:nvSpPr>
        <xdr:cNvPr id="3" name="TextBox 2">
          <a:extLst>
            <a:ext uri="{FF2B5EF4-FFF2-40B4-BE49-F238E27FC236}">
              <a16:creationId xmlns:a16="http://schemas.microsoft.com/office/drawing/2014/main" id="{6994415B-57B8-4895-9BB2-781E067844DC}"/>
            </a:ext>
          </a:extLst>
        </xdr:cNvPr>
        <xdr:cNvSpPr txBox="1"/>
      </xdr:nvSpPr>
      <xdr:spPr>
        <a:xfrm>
          <a:off x="5234940" y="388620"/>
          <a:ext cx="4351020" cy="3909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We must treat data differently</a:t>
          </a:r>
          <a:r>
            <a:rPr lang="en-US" sz="1100" baseline="0"/>
            <a:t> based on if we know the population standard deviation or not. Be sure you chose the correct method for each of the questions below dealing with confidence intervals for means.  </a:t>
          </a:r>
          <a:r>
            <a:rPr lang="en-US" sz="1100" baseline="0">
              <a:solidFill>
                <a:schemeClr val="dk1"/>
              </a:solidFill>
              <a:effectLst/>
              <a:latin typeface="+mn-lt"/>
              <a:ea typeface="+mn-ea"/>
              <a:cs typeface="+mn-cs"/>
            </a:rPr>
            <a:t>(5 pts each)</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A.  Professor Brehm wants to estimate how many hours per week her students study. A simple random sample of 84 students had a mean of 12 hours of study time per week. Construct and interpret a 90% confidence interval for the mean number of hours a student studies per week. Assume that the population standard deviation is known to be 2.1 hours per week. </a:t>
          </a:r>
          <a:r>
            <a:rPr lang="en-US" sz="1100" baseline="0">
              <a:solidFill>
                <a:schemeClr val="dk1"/>
              </a:solidFill>
              <a:effectLst/>
              <a:latin typeface="+mn-lt"/>
              <a:ea typeface="+mn-ea"/>
              <a:cs typeface="+mn-cs"/>
            </a:rPr>
            <a:t>Correctly round your results to the nearest tenth (one decimal place) in the interpretation of your interval. Does the data suggest that students, on average, spend less than 14 hours per week studying? Explain.</a:t>
          </a:r>
          <a:endParaRPr lang="en-US" sz="1100" baseline="0"/>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B. Jake, from State Farm, wanted to know the mean face value of an individual life insurance policy. The data he collected from his random sample is in your Data Set tab. Construct and interpret a 99% confidence interval for mean face value of life insurance policies at State Farm. </a:t>
          </a:r>
          <a:r>
            <a:rPr lang="en-US" sz="1100" baseline="0">
              <a:solidFill>
                <a:schemeClr val="dk1"/>
              </a:solidFill>
              <a:effectLst/>
              <a:latin typeface="+mn-lt"/>
              <a:ea typeface="+mn-ea"/>
              <a:cs typeface="+mn-cs"/>
            </a:rPr>
            <a:t>Correctly round your results to the nearest dollar in the interpretation of your interval. </a:t>
          </a:r>
          <a:endParaRPr lang="en-US"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332509</xdr:colOff>
      <xdr:row>0</xdr:row>
      <xdr:rowOff>103910</xdr:rowOff>
    </xdr:from>
    <xdr:to>
      <xdr:col>13</xdr:col>
      <xdr:colOff>189635</xdr:colOff>
      <xdr:row>16</xdr:row>
      <xdr:rowOff>15589</xdr:rowOff>
    </xdr:to>
    <xdr:sp macro="" textlink="">
      <xdr:nvSpPr>
        <xdr:cNvPr id="3" name="TextBox 2">
          <a:extLst>
            <a:ext uri="{FF2B5EF4-FFF2-40B4-BE49-F238E27FC236}">
              <a16:creationId xmlns:a16="http://schemas.microsoft.com/office/drawing/2014/main" id="{7A0CDE14-9380-4749-B03E-A1F80860C3CA}"/>
            </a:ext>
          </a:extLst>
        </xdr:cNvPr>
        <xdr:cNvSpPr txBox="1"/>
      </xdr:nvSpPr>
      <xdr:spPr>
        <a:xfrm>
          <a:off x="4641273" y="103910"/>
          <a:ext cx="4678507" cy="279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a:t>
          </a:r>
          <a:r>
            <a:rPr lang="en-US" sz="1100" baseline="0"/>
            <a:t> these questions, we are going to find a confidence interval for proportion data. Remember that the difference is that proportion data is always computed as the percent of the total. (5 pts each)</a:t>
          </a:r>
        </a:p>
        <a:p>
          <a:endParaRPr lang="en-US" sz="1100"/>
        </a:p>
        <a:p>
          <a:r>
            <a:rPr lang="en-US" sz="1100"/>
            <a:t>A. Out</a:t>
          </a:r>
          <a:r>
            <a:rPr lang="en-US" sz="1100" baseline="0"/>
            <a:t> of 150 faculty members at Bellevue University, 12% said they can speak Spanish. Construct and interpret a 95% interval for the proportion of all faculty members that can speak Spanish. </a:t>
          </a:r>
          <a:r>
            <a:rPr lang="en-US" sz="1100" baseline="0">
              <a:solidFill>
                <a:schemeClr val="dk1"/>
              </a:solidFill>
              <a:effectLst/>
              <a:latin typeface="+mn-lt"/>
              <a:ea typeface="+mn-ea"/>
              <a:cs typeface="+mn-cs"/>
            </a:rPr>
            <a:t>Correctly round your results to the nearest tenth of a percent in your conclusion sentence.</a:t>
          </a:r>
        </a:p>
        <a:p>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B. A survey of 279 randomly selected students at Bellevue University showed that only 87 checked their campus email account on a regular basis. Construct and interpret a 90% confidence interval for the percentage of students at the university that check their email on a regular basis. Correctly round your results to the nearest tenth of a percent in your conclusion sentence.</a:t>
          </a:r>
          <a:endParaRPr lang="en-US">
            <a:effectLst/>
          </a:endParaRP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261471</xdr:colOff>
      <xdr:row>2</xdr:row>
      <xdr:rowOff>22412</xdr:rowOff>
    </xdr:from>
    <xdr:to>
      <xdr:col>16</xdr:col>
      <xdr:colOff>445088</xdr:colOff>
      <xdr:row>28</xdr:row>
      <xdr:rowOff>75058</xdr:rowOff>
    </xdr:to>
    <xdr:sp macro="" textlink="">
      <xdr:nvSpPr>
        <xdr:cNvPr id="3" name="TextBox 2">
          <a:extLst>
            <a:ext uri="{FF2B5EF4-FFF2-40B4-BE49-F238E27FC236}">
              <a16:creationId xmlns:a16="http://schemas.microsoft.com/office/drawing/2014/main" id="{BB15A9A1-E156-4FB3-ADAF-09B187189830}"/>
            </a:ext>
          </a:extLst>
        </xdr:cNvPr>
        <xdr:cNvSpPr txBox="1"/>
      </xdr:nvSpPr>
      <xdr:spPr>
        <a:xfrm>
          <a:off x="5132295" y="381000"/>
          <a:ext cx="6234793" cy="4714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For your</a:t>
          </a:r>
          <a:r>
            <a:rPr lang="en-US" sz="1100" baseline="0">
              <a:solidFill>
                <a:schemeClr val="dk1"/>
              </a:solidFill>
              <a:effectLst/>
              <a:latin typeface="+mn-lt"/>
              <a:ea typeface="+mn-ea"/>
              <a:cs typeface="+mn-cs"/>
            </a:rPr>
            <a:t> final questions in this project we will be comparing two populations. We are interested in determining what difference we can expect between the mean of two samples, the proportion of two samples or possibly the mean difference between two samples. It depends on the kind of data we have (means or proportions) and whether or not the data is paired. If data is paired it means that the two sets of data are related. Quite often we find this in an experiment with data from before and after a treatment is applied, but there are other instances where data sets are not independent, as well. Choose the appropriate type of interval for each instance and fill in the colored boxes to compute the appropriate confidence interval. (5 pts each)</a:t>
          </a:r>
        </a:p>
        <a:p>
          <a:endParaRPr lang="en-US">
            <a:effectLst/>
          </a:endParaRPr>
        </a:p>
        <a:p>
          <a:r>
            <a:rPr lang="en-US" sz="1100" baseline="0">
              <a:solidFill>
                <a:schemeClr val="dk1"/>
              </a:solidFill>
              <a:effectLst/>
              <a:latin typeface="+mn-lt"/>
              <a:ea typeface="+mn-ea"/>
              <a:cs typeface="+mn-cs"/>
            </a:rPr>
            <a:t>A. Professor Brehm wants to know if her teaching methods increase student learning. She administers a pre-test at the beginning of the term and a post-test at the end of the term. The results from 15 randomly selected students are given in your data set under Pre-Test Scores and Post-Test Scores. Construct and interpret a 90% confidence interval for the true mean difference between the scores to determine if her teaching methods increase student knowledge of the course material. </a:t>
          </a:r>
          <a:r>
            <a:rPr lang="en-US" sz="1100" b="1" baseline="0">
              <a:solidFill>
                <a:schemeClr val="dk1"/>
              </a:solidFill>
              <a:effectLst/>
              <a:latin typeface="+mn-lt"/>
              <a:ea typeface="+mn-ea"/>
              <a:cs typeface="+mn-cs"/>
            </a:rPr>
            <a:t>Does this data suggest that Professor Brehm's teaching methods are effective?</a:t>
          </a:r>
          <a:r>
            <a:rPr lang="en-US" sz="1100" baseline="0">
              <a:solidFill>
                <a:schemeClr val="dk1"/>
              </a:solidFill>
              <a:effectLst/>
              <a:latin typeface="+mn-lt"/>
              <a:ea typeface="+mn-ea"/>
              <a:cs typeface="+mn-cs"/>
            </a:rPr>
            <a:t> Correctly round your results to the nearest tenth of a percent (one decimal place) in the interpretation of your interval. </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  A high school counselor is interested in determining factors that contribute to high school drop out rates. One factor of interest to her is whether kids who are involved in team sports as children are less likely to drop out of high school. She surveys 37 high school graduates and finds that 28 were involved in team sports as children. She then surveys 39 high school dropouts and finds that 24 were involved in team sports as children. Construct and interpret a 95% confidence interval for the true difference between the proportions of high school graduates and dropouts who participated in team sports as children.  </a:t>
          </a:r>
          <a:r>
            <a:rPr lang="en-US" sz="1100" b="1" baseline="0">
              <a:solidFill>
                <a:schemeClr val="dk1"/>
              </a:solidFill>
              <a:effectLst/>
              <a:latin typeface="+mn-lt"/>
              <a:ea typeface="+mn-ea"/>
              <a:cs typeface="+mn-cs"/>
            </a:rPr>
            <a:t>Does this data suggest that there is a difference between these proportions at this level of confidence?  </a:t>
          </a:r>
          <a:r>
            <a:rPr lang="en-US" sz="1100" b="0" baseline="0">
              <a:solidFill>
                <a:schemeClr val="dk1"/>
              </a:solidFill>
              <a:effectLst/>
              <a:latin typeface="+mn-lt"/>
              <a:ea typeface="+mn-ea"/>
              <a:cs typeface="+mn-cs"/>
            </a:rPr>
            <a:t>Correctly round your results to the nearest tenth of a percent (one decimal place) in the intepretation of your interval.</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17B94-C1D4-4A77-8EA6-C5C0D4DA2D18}">
  <dimension ref="K2:O7"/>
  <sheetViews>
    <sheetView workbookViewId="0">
      <selection activeCell="M20" sqref="M20"/>
    </sheetView>
  </sheetViews>
  <sheetFormatPr defaultColWidth="9" defaultRowHeight="15" x14ac:dyDescent="0.25"/>
  <cols>
    <col min="13" max="13" width="22.85546875" bestFit="1" customWidth="1"/>
    <col min="15" max="15" width="9.28515625" bestFit="1" customWidth="1"/>
  </cols>
  <sheetData>
    <row r="2" spans="11:15" x14ac:dyDescent="0.25">
      <c r="K2" s="13" t="s">
        <v>46</v>
      </c>
      <c r="L2" s="14" t="s">
        <v>0</v>
      </c>
      <c r="M2" s="3" t="s">
        <v>12</v>
      </c>
      <c r="N2" s="4">
        <f>450/1234</f>
        <v>0.36466774716369532</v>
      </c>
      <c r="O2" s="5" t="s">
        <v>24</v>
      </c>
    </row>
    <row r="3" spans="11:15" x14ac:dyDescent="0.25">
      <c r="K3" s="13"/>
      <c r="L3" s="14"/>
      <c r="M3" s="3" t="s">
        <v>4</v>
      </c>
      <c r="N3" s="4">
        <v>0.32</v>
      </c>
      <c r="O3" s="5" t="s">
        <v>23</v>
      </c>
    </row>
    <row r="4" spans="11:15" x14ac:dyDescent="0.25">
      <c r="K4" s="13"/>
      <c r="L4" s="14"/>
      <c r="M4" s="3" t="s">
        <v>16</v>
      </c>
      <c r="N4" s="4">
        <f>1-N3</f>
        <v>0.67999999999999994</v>
      </c>
      <c r="O4" s="5" t="s">
        <v>24</v>
      </c>
    </row>
    <row r="5" spans="11:15" x14ac:dyDescent="0.25">
      <c r="K5" s="13"/>
      <c r="L5" s="14"/>
      <c r="M5" s="3" t="s">
        <v>17</v>
      </c>
      <c r="N5" s="4">
        <v>1234</v>
      </c>
      <c r="O5" s="5" t="s">
        <v>23</v>
      </c>
    </row>
    <row r="6" spans="11:15" x14ac:dyDescent="0.25">
      <c r="K6" s="6" t="s">
        <v>43</v>
      </c>
      <c r="L6" s="14"/>
      <c r="M6" s="3" t="s">
        <v>2</v>
      </c>
      <c r="N6" s="4">
        <f>(N2-N3)/SQRT(N3*N4/N5)</f>
        <v>3.3637381711044161</v>
      </c>
      <c r="O6" s="5" t="s">
        <v>24</v>
      </c>
    </row>
    <row r="7" spans="11:15" x14ac:dyDescent="0.25">
      <c r="K7" s="6" t="s">
        <v>43</v>
      </c>
      <c r="L7" s="14"/>
      <c r="M7" s="3" t="s">
        <v>3</v>
      </c>
      <c r="N7" s="4">
        <f>1-_xlfn.NORM.S.DIST(N6,1)</f>
        <v>3.8447227950666463E-4</v>
      </c>
      <c r="O7" s="5" t="s">
        <v>25</v>
      </c>
    </row>
  </sheetData>
  <sheetProtection algorithmName="SHA-512" hashValue="GbceyvycdO30RfchOgUmg7kBBogOEBiOuqV7sxVLTbexvd87VkAy1irAtLjW47gGqKoHjad7FzOw2H+w85HObw==" saltValue="B0OWro74dI6t8RzLi0m5OA==" spinCount="100000" sheet="1" objects="1" scenarios="1"/>
  <mergeCells count="2">
    <mergeCell ref="K2:K5"/>
    <mergeCell ref="L2:L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931A-8A4E-4533-B6CF-3A141F51D515}">
  <dimension ref="A1:G59"/>
  <sheetViews>
    <sheetView workbookViewId="0">
      <selection activeCell="H10" sqref="H10"/>
    </sheetView>
  </sheetViews>
  <sheetFormatPr defaultRowHeight="15" x14ac:dyDescent="0.25"/>
  <cols>
    <col min="1" max="1" width="16.85546875" style="1" customWidth="1"/>
    <col min="2" max="2" width="9" style="1"/>
    <col min="3" max="3" width="22.85546875" style="1" customWidth="1"/>
    <col min="4" max="4" width="9" style="1"/>
    <col min="5" max="5" width="13.5703125" style="1" bestFit="1" customWidth="1"/>
    <col min="6" max="6" width="14.42578125" style="1" bestFit="1" customWidth="1"/>
    <col min="7" max="7" width="14.5703125" customWidth="1"/>
  </cols>
  <sheetData>
    <row r="1" spans="1:7" x14ac:dyDescent="0.25">
      <c r="A1" s="1" t="s">
        <v>9</v>
      </c>
      <c r="C1" s="1" t="s">
        <v>11</v>
      </c>
      <c r="E1" s="1" t="s">
        <v>13</v>
      </c>
      <c r="F1" s="1" t="s">
        <v>14</v>
      </c>
      <c r="G1" s="1"/>
    </row>
    <row r="2" spans="1:7" x14ac:dyDescent="0.25">
      <c r="A2" s="1">
        <v>5</v>
      </c>
      <c r="C2" s="1">
        <v>150000</v>
      </c>
      <c r="E2" s="1">
        <v>65</v>
      </c>
      <c r="F2" s="1">
        <v>80</v>
      </c>
    </row>
    <row r="3" spans="1:7" x14ac:dyDescent="0.25">
      <c r="A3" s="1">
        <v>5</v>
      </c>
      <c r="C3" s="1">
        <v>150000</v>
      </c>
      <c r="E3" s="1">
        <v>67</v>
      </c>
      <c r="F3" s="1">
        <v>87</v>
      </c>
    </row>
    <row r="4" spans="1:7" x14ac:dyDescent="0.25">
      <c r="A4" s="1">
        <v>2</v>
      </c>
      <c r="C4" s="1">
        <v>150000</v>
      </c>
      <c r="E4" s="1">
        <v>70</v>
      </c>
      <c r="F4" s="1">
        <v>91</v>
      </c>
    </row>
    <row r="5" spans="1:7" x14ac:dyDescent="0.25">
      <c r="A5" s="1">
        <v>11</v>
      </c>
      <c r="C5" s="1">
        <v>150000</v>
      </c>
      <c r="E5" s="1">
        <v>73</v>
      </c>
      <c r="F5" s="1">
        <v>97</v>
      </c>
    </row>
    <row r="6" spans="1:7" x14ac:dyDescent="0.25">
      <c r="A6" s="1">
        <v>1</v>
      </c>
      <c r="C6" s="1">
        <v>150000</v>
      </c>
      <c r="E6" s="1">
        <v>70</v>
      </c>
      <c r="F6" s="1">
        <v>89</v>
      </c>
    </row>
    <row r="7" spans="1:7" x14ac:dyDescent="0.25">
      <c r="A7" s="1">
        <v>5</v>
      </c>
      <c r="C7" s="1">
        <v>150000</v>
      </c>
      <c r="E7" s="1">
        <v>68</v>
      </c>
      <c r="F7" s="1">
        <v>86</v>
      </c>
    </row>
    <row r="8" spans="1:7" x14ac:dyDescent="0.25">
      <c r="A8" s="1">
        <v>3</v>
      </c>
      <c r="C8" s="1">
        <v>151000</v>
      </c>
      <c r="E8" s="1">
        <v>72</v>
      </c>
      <c r="F8" s="1">
        <v>85</v>
      </c>
    </row>
    <row r="9" spans="1:7" x14ac:dyDescent="0.25">
      <c r="A9" s="1">
        <v>8</v>
      </c>
      <c r="C9" s="1">
        <v>152000</v>
      </c>
      <c r="E9" s="1">
        <v>80</v>
      </c>
      <c r="F9" s="1">
        <v>83</v>
      </c>
    </row>
    <row r="10" spans="1:7" x14ac:dyDescent="0.25">
      <c r="A10" s="1">
        <v>8</v>
      </c>
      <c r="C10" s="1">
        <v>152000</v>
      </c>
      <c r="E10" s="1">
        <v>70</v>
      </c>
      <c r="F10" s="1">
        <v>89</v>
      </c>
    </row>
    <row r="11" spans="1:7" x14ac:dyDescent="0.25">
      <c r="A11" s="1">
        <v>4</v>
      </c>
      <c r="C11" s="1">
        <v>153000</v>
      </c>
      <c r="E11" s="1">
        <v>42</v>
      </c>
      <c r="F11" s="1">
        <v>42</v>
      </c>
    </row>
    <row r="12" spans="1:7" x14ac:dyDescent="0.25">
      <c r="A12" s="1">
        <v>7</v>
      </c>
      <c r="C12" s="1">
        <v>153000</v>
      </c>
      <c r="E12" s="1">
        <v>75</v>
      </c>
      <c r="F12" s="1">
        <v>85</v>
      </c>
    </row>
    <row r="13" spans="1:7" x14ac:dyDescent="0.25">
      <c r="A13" s="1">
        <v>3</v>
      </c>
      <c r="C13" s="1">
        <v>155000</v>
      </c>
      <c r="E13" s="1">
        <v>70</v>
      </c>
      <c r="F13" s="1">
        <v>99</v>
      </c>
    </row>
    <row r="14" spans="1:7" x14ac:dyDescent="0.25">
      <c r="A14" s="1">
        <v>9</v>
      </c>
      <c r="C14" s="1">
        <v>155000</v>
      </c>
      <c r="E14" s="1">
        <v>65</v>
      </c>
      <c r="F14" s="1">
        <v>92</v>
      </c>
    </row>
    <row r="15" spans="1:7" x14ac:dyDescent="0.25">
      <c r="A15" s="1">
        <v>5</v>
      </c>
      <c r="C15" s="1">
        <v>158000</v>
      </c>
      <c r="E15" s="1">
        <v>62</v>
      </c>
      <c r="F15" s="1">
        <v>91</v>
      </c>
    </row>
    <row r="16" spans="1:7" x14ac:dyDescent="0.25">
      <c r="A16" s="1">
        <v>8</v>
      </c>
      <c r="C16" s="1">
        <v>159000</v>
      </c>
      <c r="E16" s="1">
        <v>57</v>
      </c>
      <c r="F16" s="1">
        <v>83</v>
      </c>
    </row>
    <row r="17" spans="1:3" x14ac:dyDescent="0.25">
      <c r="A17" s="1">
        <v>10</v>
      </c>
      <c r="C17" s="1">
        <v>159000</v>
      </c>
    </row>
    <row r="18" spans="1:3" x14ac:dyDescent="0.25">
      <c r="A18" s="1">
        <v>5</v>
      </c>
      <c r="C18" s="1">
        <v>160000</v>
      </c>
    </row>
    <row r="19" spans="1:3" x14ac:dyDescent="0.25">
      <c r="A19" s="1">
        <v>5</v>
      </c>
      <c r="C19" s="1">
        <v>160000</v>
      </c>
    </row>
    <row r="20" spans="1:3" x14ac:dyDescent="0.25">
      <c r="A20" s="1">
        <v>6</v>
      </c>
      <c r="C20" s="1">
        <v>160000</v>
      </c>
    </row>
    <row r="21" spans="1:3" x14ac:dyDescent="0.25">
      <c r="A21" s="1">
        <v>6</v>
      </c>
      <c r="C21" s="1">
        <v>160000</v>
      </c>
    </row>
    <row r="22" spans="1:3" x14ac:dyDescent="0.25">
      <c r="C22" s="1">
        <v>160000</v>
      </c>
    </row>
    <row r="23" spans="1:3" x14ac:dyDescent="0.25">
      <c r="C23" s="1">
        <v>163000</v>
      </c>
    </row>
    <row r="24" spans="1:3" x14ac:dyDescent="0.25">
      <c r="C24" s="1">
        <v>163000</v>
      </c>
    </row>
    <row r="25" spans="1:3" x14ac:dyDescent="0.25">
      <c r="C25" s="1">
        <v>163000</v>
      </c>
    </row>
    <row r="26" spans="1:3" x14ac:dyDescent="0.25">
      <c r="C26" s="1">
        <v>165000</v>
      </c>
    </row>
    <row r="27" spans="1:3" x14ac:dyDescent="0.25">
      <c r="C27" s="1">
        <v>165000</v>
      </c>
    </row>
    <row r="28" spans="1:3" x14ac:dyDescent="0.25">
      <c r="C28" s="1">
        <v>169000</v>
      </c>
    </row>
    <row r="29" spans="1:3" x14ac:dyDescent="0.25">
      <c r="C29" s="1">
        <v>168000</v>
      </c>
    </row>
    <row r="30" spans="1:3" x14ac:dyDescent="0.25">
      <c r="C30" s="1">
        <v>168000</v>
      </c>
    </row>
    <row r="31" spans="1:3" x14ac:dyDescent="0.25">
      <c r="C31" s="1">
        <v>172000</v>
      </c>
    </row>
    <row r="32" spans="1:3" x14ac:dyDescent="0.25">
      <c r="C32" s="1">
        <v>172000</v>
      </c>
    </row>
    <row r="33" spans="3:3" x14ac:dyDescent="0.25">
      <c r="C33" s="1">
        <v>172000</v>
      </c>
    </row>
    <row r="34" spans="3:3" x14ac:dyDescent="0.25">
      <c r="C34" s="1">
        <v>172000</v>
      </c>
    </row>
    <row r="35" spans="3:3" x14ac:dyDescent="0.25">
      <c r="C35" s="1">
        <v>172000</v>
      </c>
    </row>
    <row r="36" spans="3:3" x14ac:dyDescent="0.25">
      <c r="C36" s="1">
        <v>173000</v>
      </c>
    </row>
    <row r="37" spans="3:3" x14ac:dyDescent="0.25">
      <c r="C37" s="1">
        <v>174000</v>
      </c>
    </row>
    <row r="38" spans="3:3" x14ac:dyDescent="0.25">
      <c r="C38" s="1">
        <v>175000</v>
      </c>
    </row>
    <row r="39" spans="3:3" x14ac:dyDescent="0.25">
      <c r="C39" s="1">
        <v>175000</v>
      </c>
    </row>
    <row r="40" spans="3:3" x14ac:dyDescent="0.25">
      <c r="C40" s="1">
        <v>175000</v>
      </c>
    </row>
    <row r="41" spans="3:3" x14ac:dyDescent="0.25">
      <c r="C41" s="1">
        <v>176000</v>
      </c>
    </row>
    <row r="42" spans="3:3" x14ac:dyDescent="0.25">
      <c r="C42" s="1">
        <v>182000</v>
      </c>
    </row>
    <row r="43" spans="3:3" x14ac:dyDescent="0.25">
      <c r="C43" s="1">
        <v>182000</v>
      </c>
    </row>
    <row r="44" spans="3:3" x14ac:dyDescent="0.25">
      <c r="C44" s="1">
        <v>184000</v>
      </c>
    </row>
    <row r="45" spans="3:3" x14ac:dyDescent="0.25">
      <c r="C45" s="1">
        <v>184000</v>
      </c>
    </row>
    <row r="46" spans="3:3" x14ac:dyDescent="0.25">
      <c r="C46" s="1">
        <v>184000</v>
      </c>
    </row>
    <row r="47" spans="3:3" x14ac:dyDescent="0.25">
      <c r="C47" s="1">
        <v>187000</v>
      </c>
    </row>
    <row r="48" spans="3:3" x14ac:dyDescent="0.25">
      <c r="C48" s="1">
        <v>190000</v>
      </c>
    </row>
    <row r="49" spans="3:3" x14ac:dyDescent="0.25">
      <c r="C49" s="1">
        <v>195000</v>
      </c>
    </row>
    <row r="50" spans="3:3" x14ac:dyDescent="0.25">
      <c r="C50" s="1">
        <v>195000</v>
      </c>
    </row>
    <row r="51" spans="3:3" x14ac:dyDescent="0.25">
      <c r="C51" s="1">
        <v>195000</v>
      </c>
    </row>
    <row r="52" spans="3:3" x14ac:dyDescent="0.25">
      <c r="C52" s="1">
        <v>196000</v>
      </c>
    </row>
    <row r="53" spans="3:3" x14ac:dyDescent="0.25">
      <c r="C53" s="1">
        <v>200000</v>
      </c>
    </row>
    <row r="54" spans="3:3" x14ac:dyDescent="0.25">
      <c r="C54" s="1">
        <v>200000</v>
      </c>
    </row>
    <row r="55" spans="3:3" x14ac:dyDescent="0.25">
      <c r="C55" s="1">
        <v>200000</v>
      </c>
    </row>
    <row r="56" spans="3:3" x14ac:dyDescent="0.25">
      <c r="C56" s="1">
        <v>200000</v>
      </c>
    </row>
    <row r="57" spans="3:3" x14ac:dyDescent="0.25">
      <c r="C57" s="1">
        <v>200000</v>
      </c>
    </row>
    <row r="58" spans="3:3" x14ac:dyDescent="0.25">
      <c r="C58" s="1">
        <v>202000</v>
      </c>
    </row>
    <row r="59" spans="3:3" x14ac:dyDescent="0.25">
      <c r="C59" s="1">
        <v>202000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058C-3D9F-4801-A8AB-FD172B9ACC85}">
  <dimension ref="A2:G27"/>
  <sheetViews>
    <sheetView workbookViewId="0">
      <selection activeCell="C21" sqref="C21:G27"/>
    </sheetView>
  </sheetViews>
  <sheetFormatPr defaultColWidth="8.85546875" defaultRowHeight="15" x14ac:dyDescent="0.25"/>
  <cols>
    <col min="1" max="1" width="6.5703125" style="1" customWidth="1"/>
    <col min="2" max="2" width="5.140625" customWidth="1"/>
    <col min="3" max="3" width="22.85546875" style="1" bestFit="1" customWidth="1"/>
    <col min="5" max="5" width="9.5703125" style="1" bestFit="1" customWidth="1"/>
    <col min="6" max="6" width="5.140625" customWidth="1"/>
    <col min="7" max="7" width="5" customWidth="1"/>
  </cols>
  <sheetData>
    <row r="2" spans="1:7" x14ac:dyDescent="0.25">
      <c r="A2" s="13" t="s">
        <v>42</v>
      </c>
      <c r="B2" s="14" t="s">
        <v>0</v>
      </c>
      <c r="C2" s="3" t="s">
        <v>12</v>
      </c>
      <c r="D2" s="4">
        <f>197/457</f>
        <v>0.4310722100656455</v>
      </c>
      <c r="E2" s="5" t="s">
        <v>24</v>
      </c>
    </row>
    <row r="3" spans="1:7" x14ac:dyDescent="0.25">
      <c r="A3" s="13"/>
      <c r="B3" s="14"/>
      <c r="C3" s="3" t="s">
        <v>4</v>
      </c>
      <c r="D3" s="4">
        <v>0.4</v>
      </c>
      <c r="E3" s="5" t="s">
        <v>23</v>
      </c>
    </row>
    <row r="4" spans="1:7" x14ac:dyDescent="0.25">
      <c r="A4" s="13"/>
      <c r="B4" s="14"/>
      <c r="C4" s="3" t="s">
        <v>16</v>
      </c>
      <c r="D4" s="4">
        <f>1-D2</f>
        <v>0.56892778993435456</v>
      </c>
      <c r="E4" s="5" t="s">
        <v>24</v>
      </c>
    </row>
    <row r="5" spans="1:7" x14ac:dyDescent="0.25">
      <c r="A5" s="13"/>
      <c r="B5" s="14"/>
      <c r="C5" s="3" t="s">
        <v>17</v>
      </c>
      <c r="D5" s="4">
        <v>457</v>
      </c>
      <c r="E5" s="5" t="s">
        <v>23</v>
      </c>
    </row>
    <row r="6" spans="1:7" x14ac:dyDescent="0.25">
      <c r="A6" s="6" t="s">
        <v>43</v>
      </c>
      <c r="B6" s="14"/>
      <c r="C6" s="3" t="s">
        <v>2</v>
      </c>
      <c r="D6" s="4">
        <f>(D2-D3)/SQRT((D3*(1-D3))/D5)</f>
        <v>1.355890517538451</v>
      </c>
      <c r="E6" s="5" t="s">
        <v>24</v>
      </c>
    </row>
    <row r="7" spans="1:7" x14ac:dyDescent="0.25">
      <c r="A7" s="6" t="s">
        <v>43</v>
      </c>
      <c r="B7" s="14"/>
      <c r="C7" s="3" t="s">
        <v>3</v>
      </c>
      <c r="D7" s="4">
        <f>1-_xlfn.NORM.S.DIST(D6, TRUE)</f>
        <v>8.7567002511651948E-2</v>
      </c>
      <c r="E7" s="5" t="s">
        <v>25</v>
      </c>
    </row>
    <row r="8" spans="1:7" x14ac:dyDescent="0.25">
      <c r="B8" s="14"/>
    </row>
    <row r="9" spans="1:7" x14ac:dyDescent="0.25">
      <c r="A9" s="15" t="s">
        <v>44</v>
      </c>
      <c r="B9" s="14"/>
      <c r="C9" s="18" t="s">
        <v>47</v>
      </c>
      <c r="D9" s="19"/>
      <c r="E9" s="19"/>
      <c r="F9" s="19"/>
      <c r="G9" s="19"/>
    </row>
    <row r="10" spans="1:7" x14ac:dyDescent="0.25">
      <c r="A10" s="16"/>
      <c r="B10" s="14"/>
      <c r="C10" s="18"/>
      <c r="D10" s="19"/>
      <c r="E10" s="19"/>
      <c r="F10" s="19"/>
      <c r="G10" s="19"/>
    </row>
    <row r="11" spans="1:7" x14ac:dyDescent="0.25">
      <c r="A11" s="16"/>
      <c r="B11" s="14"/>
      <c r="C11" s="18"/>
      <c r="D11" s="19"/>
      <c r="E11" s="19"/>
      <c r="F11" s="19"/>
      <c r="G11" s="19"/>
    </row>
    <row r="12" spans="1:7" x14ac:dyDescent="0.25">
      <c r="A12" s="17"/>
      <c r="B12" s="14"/>
      <c r="C12" s="18"/>
      <c r="D12" s="19"/>
      <c r="E12" s="19"/>
      <c r="F12" s="19"/>
      <c r="G12" s="19"/>
    </row>
    <row r="14" spans="1:7" x14ac:dyDescent="0.25">
      <c r="A14" s="13" t="s">
        <v>42</v>
      </c>
      <c r="B14" s="14" t="s">
        <v>1</v>
      </c>
      <c r="C14" s="3" t="s">
        <v>18</v>
      </c>
      <c r="D14" s="4">
        <f>AVERAGE('Data Set'!A2:A21)</f>
        <v>5.8</v>
      </c>
      <c r="E14" s="5" t="s">
        <v>23</v>
      </c>
    </row>
    <row r="15" spans="1:7" x14ac:dyDescent="0.25">
      <c r="A15" s="13"/>
      <c r="B15" s="14"/>
      <c r="C15" s="3" t="s">
        <v>19</v>
      </c>
      <c r="D15" s="4">
        <v>6.5</v>
      </c>
      <c r="E15" s="5" t="s">
        <v>23</v>
      </c>
    </row>
    <row r="16" spans="1:7" x14ac:dyDescent="0.25">
      <c r="A16" s="13"/>
      <c r="B16" s="14"/>
      <c r="C16" s="3" t="s">
        <v>20</v>
      </c>
      <c r="D16" s="2">
        <f>_xlfn.STDEV.S('Data Set'!A2:A21)</f>
        <v>2.6277867413271458</v>
      </c>
      <c r="E16" s="5" t="s">
        <v>41</v>
      </c>
    </row>
    <row r="17" spans="1:7" x14ac:dyDescent="0.25">
      <c r="A17" s="13"/>
      <c r="B17" s="14"/>
      <c r="C17" s="3" t="s">
        <v>17</v>
      </c>
      <c r="D17" s="4">
        <v>20</v>
      </c>
      <c r="E17" s="5" t="s">
        <v>23</v>
      </c>
    </row>
    <row r="18" spans="1:7" x14ac:dyDescent="0.25">
      <c r="A18" s="7" t="s">
        <v>43</v>
      </c>
      <c r="B18" s="14"/>
      <c r="C18" s="3" t="s">
        <v>2</v>
      </c>
      <c r="D18" s="4">
        <f>(D14-D15) / (D16 /SQRT(D17))</f>
        <v>-1.1913048799837811</v>
      </c>
      <c r="E18" s="5" t="s">
        <v>24</v>
      </c>
    </row>
    <row r="19" spans="1:7" x14ac:dyDescent="0.25">
      <c r="A19" s="7" t="s">
        <v>43</v>
      </c>
      <c r="B19" s="14"/>
      <c r="C19" s="3" t="s">
        <v>40</v>
      </c>
      <c r="D19" s="4">
        <f>1-(_xlfn.NORM.S.DIST(D18,TRUE)*2)</f>
        <v>0.76646608115002657</v>
      </c>
      <c r="E19" s="5" t="s">
        <v>25</v>
      </c>
    </row>
    <row r="20" spans="1:7" x14ac:dyDescent="0.25">
      <c r="B20" s="14"/>
    </row>
    <row r="21" spans="1:7" x14ac:dyDescent="0.25">
      <c r="A21" s="13" t="s">
        <v>44</v>
      </c>
      <c r="B21" s="14"/>
      <c r="C21" s="18" t="s">
        <v>48</v>
      </c>
      <c r="D21" s="19"/>
      <c r="E21" s="19"/>
      <c r="F21" s="19"/>
      <c r="G21" s="19"/>
    </row>
    <row r="22" spans="1:7" x14ac:dyDescent="0.25">
      <c r="A22" s="13"/>
      <c r="B22" s="14"/>
      <c r="C22" s="18"/>
      <c r="D22" s="19"/>
      <c r="E22" s="19"/>
      <c r="F22" s="19"/>
      <c r="G22" s="19"/>
    </row>
    <row r="23" spans="1:7" x14ac:dyDescent="0.25">
      <c r="A23" s="13"/>
      <c r="B23" s="14"/>
      <c r="C23" s="18"/>
      <c r="D23" s="19"/>
      <c r="E23" s="19"/>
      <c r="F23" s="19"/>
      <c r="G23" s="19"/>
    </row>
    <row r="24" spans="1:7" x14ac:dyDescent="0.25">
      <c r="A24" s="13"/>
      <c r="B24" s="14"/>
      <c r="C24" s="18"/>
      <c r="D24" s="19"/>
      <c r="E24" s="19"/>
      <c r="F24" s="19"/>
      <c r="G24" s="19"/>
    </row>
    <row r="25" spans="1:7" x14ac:dyDescent="0.25">
      <c r="A25" s="13"/>
      <c r="B25" s="14"/>
      <c r="C25" s="18"/>
      <c r="D25" s="19"/>
      <c r="E25" s="19"/>
      <c r="F25" s="19"/>
      <c r="G25" s="19"/>
    </row>
    <row r="26" spans="1:7" x14ac:dyDescent="0.25">
      <c r="A26" s="13"/>
      <c r="B26" s="14"/>
      <c r="C26" s="18"/>
      <c r="D26" s="19"/>
      <c r="E26" s="19"/>
      <c r="F26" s="19"/>
      <c r="G26" s="19"/>
    </row>
    <row r="27" spans="1:7" x14ac:dyDescent="0.25">
      <c r="A27" s="13"/>
      <c r="B27" s="14"/>
      <c r="C27" s="18"/>
      <c r="D27" s="19"/>
      <c r="E27" s="19"/>
      <c r="F27" s="19"/>
      <c r="G27" s="19"/>
    </row>
  </sheetData>
  <sheetProtection algorithmName="SHA-512" hashValue="AsB13PzMZ0iEIBgrRGb1eaGeZuiTBUcJGaOotSO11zESMpWyHpH3eNGZw1cBqACHCjBKsTHmcW9Vldlue0Hflg==" saltValue="Nh/yctwKynwFdA76FbBm2w==" spinCount="100000" sheet="1"/>
  <mergeCells count="8">
    <mergeCell ref="A2:A5"/>
    <mergeCell ref="B2:B12"/>
    <mergeCell ref="A9:A12"/>
    <mergeCell ref="C9:G12"/>
    <mergeCell ref="A14:A17"/>
    <mergeCell ref="B14:B27"/>
    <mergeCell ref="A21:A27"/>
    <mergeCell ref="C21:G2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608F8-DB61-491B-9F4C-92AA6A974728}">
  <dimension ref="A1:F32"/>
  <sheetViews>
    <sheetView workbookViewId="0">
      <selection activeCell="C26" sqref="C26:F32"/>
    </sheetView>
  </sheetViews>
  <sheetFormatPr defaultColWidth="8.85546875" defaultRowHeight="15" x14ac:dyDescent="0.25"/>
  <cols>
    <col min="1" max="1" width="8.85546875" style="10"/>
    <col min="2" max="2" width="7.42578125" style="1" customWidth="1"/>
    <col min="3" max="3" width="21" style="10" bestFit="1" customWidth="1"/>
    <col min="4" max="4" width="11.140625" style="10" customWidth="1"/>
    <col min="5" max="5" width="10.5703125" style="10" customWidth="1"/>
    <col min="6" max="6" width="8.85546875" style="10"/>
  </cols>
  <sheetData>
    <row r="1" spans="1:6" x14ac:dyDescent="0.25">
      <c r="A1" s="13" t="s">
        <v>45</v>
      </c>
      <c r="B1" s="20" t="s">
        <v>0</v>
      </c>
      <c r="C1" s="8" t="s">
        <v>38</v>
      </c>
      <c r="D1" s="9">
        <v>12</v>
      </c>
      <c r="E1" s="8" t="s">
        <v>23</v>
      </c>
    </row>
    <row r="2" spans="1:6" x14ac:dyDescent="0.25">
      <c r="A2" s="13"/>
      <c r="B2" s="20"/>
      <c r="C2" s="8" t="s">
        <v>39</v>
      </c>
      <c r="D2" s="9">
        <v>2.1</v>
      </c>
      <c r="E2" s="8" t="s">
        <v>23</v>
      </c>
    </row>
    <row r="3" spans="1:6" x14ac:dyDescent="0.25">
      <c r="A3" s="13"/>
      <c r="B3" s="20"/>
      <c r="C3" s="8" t="s">
        <v>17</v>
      </c>
      <c r="D3" s="9">
        <v>84</v>
      </c>
      <c r="E3" s="8" t="s">
        <v>23</v>
      </c>
    </row>
    <row r="4" spans="1:6" x14ac:dyDescent="0.25">
      <c r="A4" s="6" t="s">
        <v>43</v>
      </c>
      <c r="B4" s="20"/>
      <c r="C4" s="8" t="s">
        <v>6</v>
      </c>
      <c r="D4" s="9">
        <f>_xlfn.NORM.S.INV(1 - 0.1/2)</f>
        <v>1.6448536269514715</v>
      </c>
      <c r="E4" s="8" t="s">
        <v>25</v>
      </c>
    </row>
    <row r="5" spans="1:6" x14ac:dyDescent="0.25">
      <c r="A5" s="6" t="s">
        <v>43</v>
      </c>
      <c r="B5" s="20"/>
      <c r="C5" s="8" t="s">
        <v>10</v>
      </c>
      <c r="D5" s="9">
        <f>D4*(D2/SQRT(D3))</f>
        <v>0.37688331263138874</v>
      </c>
      <c r="E5" s="8" t="s">
        <v>24</v>
      </c>
    </row>
    <row r="6" spans="1:6" x14ac:dyDescent="0.25">
      <c r="B6" s="20"/>
    </row>
    <row r="7" spans="1:6" x14ac:dyDescent="0.25">
      <c r="A7" s="6" t="s">
        <v>43</v>
      </c>
      <c r="B7" s="20"/>
      <c r="C7" s="8" t="s">
        <v>5</v>
      </c>
      <c r="D7" s="9">
        <f>D1 - D5</f>
        <v>11.623116687368611</v>
      </c>
      <c r="E7" s="9">
        <f>D1+D5</f>
        <v>12.376883312631389</v>
      </c>
    </row>
    <row r="8" spans="1:6" x14ac:dyDescent="0.25">
      <c r="B8" s="20"/>
      <c r="C8" s="10" t="s">
        <v>27</v>
      </c>
      <c r="D8" s="10" t="s">
        <v>7</v>
      </c>
      <c r="E8" s="10" t="s">
        <v>8</v>
      </c>
    </row>
    <row r="9" spans="1:6" x14ac:dyDescent="0.25">
      <c r="B9" s="20"/>
    </row>
    <row r="10" spans="1:6" x14ac:dyDescent="0.25">
      <c r="A10" s="21" t="s">
        <v>44</v>
      </c>
      <c r="B10" s="20"/>
      <c r="C10" s="19" t="s">
        <v>49</v>
      </c>
      <c r="D10" s="19"/>
      <c r="E10" s="19"/>
      <c r="F10" s="19"/>
    </row>
    <row r="11" spans="1:6" x14ac:dyDescent="0.25">
      <c r="A11" s="21"/>
      <c r="B11" s="20"/>
      <c r="C11" s="19"/>
      <c r="D11" s="19"/>
      <c r="E11" s="19"/>
      <c r="F11" s="19"/>
    </row>
    <row r="12" spans="1:6" x14ac:dyDescent="0.25">
      <c r="A12" s="21"/>
      <c r="B12" s="20"/>
      <c r="C12" s="19"/>
      <c r="D12" s="19"/>
      <c r="E12" s="19"/>
      <c r="F12" s="19"/>
    </row>
    <row r="13" spans="1:6" x14ac:dyDescent="0.25">
      <c r="A13" s="21"/>
      <c r="B13" s="20"/>
      <c r="C13" s="19"/>
      <c r="D13" s="19"/>
      <c r="E13" s="19"/>
      <c r="F13" s="19"/>
    </row>
    <row r="14" spans="1:6" x14ac:dyDescent="0.25">
      <c r="A14" s="21"/>
      <c r="B14" s="20"/>
      <c r="C14" s="19"/>
      <c r="D14" s="19"/>
      <c r="E14" s="19"/>
      <c r="F14" s="19"/>
    </row>
    <row r="15" spans="1:6" x14ac:dyDescent="0.25">
      <c r="A15" s="21"/>
      <c r="B15" s="20"/>
      <c r="C15" s="19"/>
      <c r="D15" s="19"/>
      <c r="E15" s="19"/>
      <c r="F15" s="19"/>
    </row>
    <row r="17" spans="1:6" x14ac:dyDescent="0.25">
      <c r="A17" s="22" t="s">
        <v>45</v>
      </c>
      <c r="B17" s="23" t="s">
        <v>1</v>
      </c>
      <c r="C17" s="8" t="s">
        <v>38</v>
      </c>
      <c r="D17" s="9">
        <f>AVERAGE('Data Set'!C2:C59)</f>
        <v>171672.41379310345</v>
      </c>
      <c r="E17" s="8" t="s">
        <v>25</v>
      </c>
    </row>
    <row r="18" spans="1:6" x14ac:dyDescent="0.25">
      <c r="A18" s="22"/>
      <c r="B18" s="23"/>
      <c r="C18" s="8" t="s">
        <v>39</v>
      </c>
      <c r="D18" s="9">
        <f>_xlfn.STDEV.S('Data Set'!C2:C59)</f>
        <v>16851.66234814675</v>
      </c>
      <c r="E18" s="8" t="s">
        <v>25</v>
      </c>
    </row>
    <row r="19" spans="1:6" x14ac:dyDescent="0.25">
      <c r="A19" s="22"/>
      <c r="B19" s="23"/>
      <c r="C19" s="8" t="s">
        <v>17</v>
      </c>
      <c r="D19" s="9">
        <f>COUNT('Data Set'!C2:C59)</f>
        <v>58</v>
      </c>
      <c r="E19" s="8" t="s">
        <v>25</v>
      </c>
    </row>
    <row r="20" spans="1:6" x14ac:dyDescent="0.25">
      <c r="A20" s="11" t="s">
        <v>43</v>
      </c>
      <c r="B20" s="23"/>
      <c r="C20" s="8" t="s">
        <v>6</v>
      </c>
      <c r="D20" s="9">
        <f>_xlfn.NORM.S.INV(0.995)</f>
        <v>2.5758293035488999</v>
      </c>
      <c r="E20" s="8" t="s">
        <v>25</v>
      </c>
    </row>
    <row r="21" spans="1:6" x14ac:dyDescent="0.25">
      <c r="A21" s="11" t="s">
        <v>43</v>
      </c>
      <c r="B21" s="23"/>
      <c r="C21" s="8" t="s">
        <v>10</v>
      </c>
      <c r="D21" s="9">
        <f>D20*(D18/SQRT(D19))</f>
        <v>5699.6190782582562</v>
      </c>
      <c r="E21" s="8" t="s">
        <v>26</v>
      </c>
    </row>
    <row r="22" spans="1:6" x14ac:dyDescent="0.25">
      <c r="B22" s="23"/>
    </row>
    <row r="23" spans="1:6" x14ac:dyDescent="0.25">
      <c r="A23" s="11" t="s">
        <v>43</v>
      </c>
      <c r="B23" s="23"/>
      <c r="C23" s="8" t="s">
        <v>5</v>
      </c>
      <c r="D23" s="9">
        <f>D17-D21</f>
        <v>165972.79471484519</v>
      </c>
      <c r="E23" s="9">
        <f>D17+D21</f>
        <v>177372.03287136171</v>
      </c>
    </row>
    <row r="24" spans="1:6" x14ac:dyDescent="0.25">
      <c r="B24" s="23"/>
      <c r="C24" s="10" t="s">
        <v>27</v>
      </c>
      <c r="D24" s="10" t="s">
        <v>7</v>
      </c>
      <c r="E24" s="10" t="s">
        <v>8</v>
      </c>
    </row>
    <row r="25" spans="1:6" x14ac:dyDescent="0.25">
      <c r="B25" s="23"/>
    </row>
    <row r="26" spans="1:6" x14ac:dyDescent="0.25">
      <c r="A26" s="24" t="s">
        <v>44</v>
      </c>
      <c r="B26" s="23"/>
      <c r="C26" s="19" t="s">
        <v>50</v>
      </c>
      <c r="D26" s="19"/>
      <c r="E26" s="19"/>
      <c r="F26" s="19"/>
    </row>
    <row r="27" spans="1:6" x14ac:dyDescent="0.25">
      <c r="A27" s="24"/>
      <c r="B27" s="23"/>
      <c r="C27" s="19"/>
      <c r="D27" s="19"/>
      <c r="E27" s="19"/>
      <c r="F27" s="19"/>
    </row>
    <row r="28" spans="1:6" x14ac:dyDescent="0.25">
      <c r="A28" s="24"/>
      <c r="B28" s="23"/>
      <c r="C28" s="19"/>
      <c r="D28" s="19"/>
      <c r="E28" s="19"/>
      <c r="F28" s="19"/>
    </row>
    <row r="29" spans="1:6" x14ac:dyDescent="0.25">
      <c r="A29" s="24"/>
      <c r="B29" s="23"/>
      <c r="C29" s="19"/>
      <c r="D29" s="19"/>
      <c r="E29" s="19"/>
      <c r="F29" s="19"/>
    </row>
    <row r="30" spans="1:6" x14ac:dyDescent="0.25">
      <c r="A30" s="24"/>
      <c r="B30" s="23"/>
      <c r="C30" s="19"/>
      <c r="D30" s="19"/>
      <c r="E30" s="19"/>
      <c r="F30" s="19"/>
    </row>
    <row r="31" spans="1:6" x14ac:dyDescent="0.25">
      <c r="A31" s="24"/>
      <c r="B31" s="23"/>
      <c r="C31" s="19"/>
      <c r="D31" s="19"/>
      <c r="E31" s="19"/>
      <c r="F31" s="19"/>
    </row>
    <row r="32" spans="1:6" x14ac:dyDescent="0.25">
      <c r="A32" s="24"/>
      <c r="B32" s="23"/>
      <c r="C32" s="19"/>
      <c r="D32" s="19"/>
      <c r="E32" s="19"/>
      <c r="F32" s="19"/>
    </row>
  </sheetData>
  <sheetProtection algorithmName="SHA-512" hashValue="U7mGgt8//hHJrZ3jfzI33ZEQ3IEIPQrXb7aQSC4Cpbre5+NuG8k2VMkWi0rryVlvK5ogla29nr95jH0BFCDohw==" saltValue="HmPcpmmnny2Zk8j0u06gwg==" spinCount="100000" sheet="1"/>
  <mergeCells count="8">
    <mergeCell ref="A1:A3"/>
    <mergeCell ref="B1:B15"/>
    <mergeCell ref="A10:A15"/>
    <mergeCell ref="C10:F15"/>
    <mergeCell ref="A17:A19"/>
    <mergeCell ref="B17:B32"/>
    <mergeCell ref="A26:A32"/>
    <mergeCell ref="C26:F3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4766-8358-47AB-886A-344F3B392817}">
  <dimension ref="A1:E33"/>
  <sheetViews>
    <sheetView zoomScale="110" zoomScaleNormal="115" workbookViewId="0">
      <selection activeCell="D18" sqref="D18"/>
    </sheetView>
  </sheetViews>
  <sheetFormatPr defaultColWidth="8.85546875" defaultRowHeight="15" x14ac:dyDescent="0.25"/>
  <cols>
    <col min="1" max="1" width="8.85546875" style="1"/>
    <col min="2" max="2" width="5.42578125" style="1" customWidth="1"/>
    <col min="3" max="3" width="23.140625" style="1" customWidth="1"/>
    <col min="4" max="4" width="12.5703125" style="1" customWidth="1"/>
    <col min="5" max="5" width="12.85546875" style="1" customWidth="1"/>
    <col min="6" max="16384" width="8.85546875" style="1"/>
  </cols>
  <sheetData>
    <row r="1" spans="1:5" x14ac:dyDescent="0.25">
      <c r="A1" s="13" t="s">
        <v>45</v>
      </c>
      <c r="B1" s="20" t="s">
        <v>0</v>
      </c>
      <c r="C1" s="5" t="s">
        <v>28</v>
      </c>
      <c r="D1" s="12">
        <f>D3*D2</f>
        <v>18</v>
      </c>
      <c r="E1" s="5" t="s">
        <v>24</v>
      </c>
    </row>
    <row r="2" spans="1:5" x14ac:dyDescent="0.25">
      <c r="A2" s="13"/>
      <c r="B2" s="20"/>
      <c r="C2" s="5" t="s">
        <v>17</v>
      </c>
      <c r="D2" s="12">
        <v>150</v>
      </c>
      <c r="E2" s="5" t="s">
        <v>23</v>
      </c>
    </row>
    <row r="3" spans="1:5" x14ac:dyDescent="0.25">
      <c r="A3" s="13"/>
      <c r="B3" s="20"/>
      <c r="C3" s="5" t="s">
        <v>22</v>
      </c>
      <c r="D3" s="12">
        <v>0.12</v>
      </c>
      <c r="E3" s="5" t="s">
        <v>23</v>
      </c>
    </row>
    <row r="4" spans="1:5" x14ac:dyDescent="0.25">
      <c r="A4" s="13"/>
      <c r="B4" s="20"/>
      <c r="C4" s="5" t="s">
        <v>21</v>
      </c>
      <c r="D4" s="12">
        <f>1-D3</f>
        <v>0.88</v>
      </c>
      <c r="E4" s="5" t="s">
        <v>24</v>
      </c>
    </row>
    <row r="5" spans="1:5" x14ac:dyDescent="0.25">
      <c r="A5" s="6" t="s">
        <v>43</v>
      </c>
      <c r="B5" s="20"/>
      <c r="C5" s="5" t="s">
        <v>6</v>
      </c>
      <c r="D5" s="12">
        <f>_xlfn.NORM.S.INV(0.975)</f>
        <v>1.9599639845400536</v>
      </c>
      <c r="E5" s="5" t="s">
        <v>25</v>
      </c>
    </row>
    <row r="6" spans="1:5" x14ac:dyDescent="0.25">
      <c r="A6" s="6" t="s">
        <v>43</v>
      </c>
      <c r="B6" s="20"/>
      <c r="C6" s="5" t="s">
        <v>10</v>
      </c>
      <c r="D6" s="12">
        <f>D5*SQRT((D3*D4)/D2)</f>
        <v>5.2003721114634319E-2</v>
      </c>
      <c r="E6" s="5" t="s">
        <v>24</v>
      </c>
    </row>
    <row r="7" spans="1:5" x14ac:dyDescent="0.25">
      <c r="B7" s="20"/>
    </row>
    <row r="8" spans="1:5" x14ac:dyDescent="0.25">
      <c r="A8" s="11" t="s">
        <v>43</v>
      </c>
      <c r="B8" s="20"/>
      <c r="C8" s="5" t="s">
        <v>5</v>
      </c>
      <c r="D8" s="12">
        <f>D3-D6</f>
        <v>6.7996278885365677E-2</v>
      </c>
      <c r="E8" s="12">
        <f>D3+D6</f>
        <v>0.1720037211146343</v>
      </c>
    </row>
    <row r="9" spans="1:5" x14ac:dyDescent="0.25">
      <c r="B9" s="20"/>
      <c r="C9" s="1" t="s">
        <v>27</v>
      </c>
      <c r="D9" s="1" t="s">
        <v>7</v>
      </c>
      <c r="E9" s="1" t="s">
        <v>8</v>
      </c>
    </row>
    <row r="10" spans="1:5" x14ac:dyDescent="0.25">
      <c r="B10" s="20"/>
    </row>
    <row r="11" spans="1:5" x14ac:dyDescent="0.25">
      <c r="A11" s="24" t="s">
        <v>44</v>
      </c>
      <c r="B11" s="20"/>
      <c r="C11" s="25" t="s">
        <v>51</v>
      </c>
      <c r="D11" s="26"/>
      <c r="E11" s="27"/>
    </row>
    <row r="12" spans="1:5" x14ac:dyDescent="0.25">
      <c r="A12" s="24"/>
      <c r="B12" s="20"/>
      <c r="C12" s="28"/>
      <c r="D12" s="29"/>
      <c r="E12" s="30"/>
    </row>
    <row r="13" spans="1:5" x14ac:dyDescent="0.25">
      <c r="A13" s="24"/>
      <c r="B13" s="20"/>
      <c r="C13" s="28"/>
      <c r="D13" s="29"/>
      <c r="E13" s="30"/>
    </row>
    <row r="14" spans="1:5" x14ac:dyDescent="0.25">
      <c r="A14" s="24"/>
      <c r="B14" s="20"/>
      <c r="C14" s="28"/>
      <c r="D14" s="29"/>
      <c r="E14" s="30"/>
    </row>
    <row r="15" spans="1:5" x14ac:dyDescent="0.25">
      <c r="A15" s="24"/>
      <c r="B15" s="20"/>
      <c r="C15" s="28"/>
      <c r="D15" s="29"/>
      <c r="E15" s="30"/>
    </row>
    <row r="16" spans="1:5" x14ac:dyDescent="0.25">
      <c r="A16" s="24"/>
      <c r="B16" s="20"/>
      <c r="C16" s="31"/>
      <c r="D16" s="32"/>
      <c r="E16" s="33"/>
    </row>
    <row r="18" spans="1:5" x14ac:dyDescent="0.25">
      <c r="A18" s="22" t="s">
        <v>45</v>
      </c>
      <c r="B18" s="34" t="s">
        <v>1</v>
      </c>
      <c r="C18" s="5" t="s">
        <v>28</v>
      </c>
      <c r="D18" s="12">
        <v>87</v>
      </c>
      <c r="E18" s="5" t="s">
        <v>23</v>
      </c>
    </row>
    <row r="19" spans="1:5" x14ac:dyDescent="0.25">
      <c r="A19" s="22"/>
      <c r="B19" s="34"/>
      <c r="C19" s="5" t="s">
        <v>17</v>
      </c>
      <c r="D19" s="12">
        <v>279</v>
      </c>
      <c r="E19" s="5" t="s">
        <v>23</v>
      </c>
    </row>
    <row r="20" spans="1:5" x14ac:dyDescent="0.25">
      <c r="A20" s="22"/>
      <c r="B20" s="34"/>
      <c r="C20" s="5" t="s">
        <v>29</v>
      </c>
      <c r="D20" s="12">
        <f>D18/D19</f>
        <v>0.31182795698924731</v>
      </c>
      <c r="E20" s="5" t="s">
        <v>24</v>
      </c>
    </row>
    <row r="21" spans="1:5" x14ac:dyDescent="0.25">
      <c r="A21" s="22"/>
      <c r="B21" s="34"/>
      <c r="C21" s="5" t="s">
        <v>21</v>
      </c>
      <c r="D21" s="12">
        <f>1-D20</f>
        <v>0.68817204301075274</v>
      </c>
      <c r="E21" s="5" t="s">
        <v>24</v>
      </c>
    </row>
    <row r="22" spans="1:5" x14ac:dyDescent="0.25">
      <c r="A22" s="11" t="s">
        <v>43</v>
      </c>
      <c r="B22" s="34"/>
      <c r="C22" s="5" t="s">
        <v>6</v>
      </c>
      <c r="D22" s="12">
        <f>_xlfn.NORM.S.INV(0.95)</f>
        <v>1.6448536269514715</v>
      </c>
      <c r="E22" s="5" t="s">
        <v>25</v>
      </c>
    </row>
    <row r="23" spans="1:5" x14ac:dyDescent="0.25">
      <c r="A23" s="11" t="s">
        <v>43</v>
      </c>
      <c r="B23" s="34"/>
      <c r="C23" s="5" t="s">
        <v>10</v>
      </c>
      <c r="D23" s="12">
        <f>D22*SQRT((D20*D21)/D19)</f>
        <v>4.5617469730264003E-2</v>
      </c>
      <c r="E23" s="5" t="s">
        <v>24</v>
      </c>
    </row>
    <row r="24" spans="1:5" x14ac:dyDescent="0.25">
      <c r="B24" s="34"/>
    </row>
    <row r="25" spans="1:5" x14ac:dyDescent="0.25">
      <c r="A25" s="11" t="s">
        <v>43</v>
      </c>
      <c r="B25" s="34"/>
      <c r="C25" s="5" t="s">
        <v>5</v>
      </c>
      <c r="D25" s="12">
        <f>D21-D23</f>
        <v>0.64255457328048871</v>
      </c>
      <c r="E25" s="12">
        <f>D21+D23</f>
        <v>0.73378951274101678</v>
      </c>
    </row>
    <row r="26" spans="1:5" x14ac:dyDescent="0.25">
      <c r="B26" s="34"/>
      <c r="C26" s="1" t="s">
        <v>27</v>
      </c>
      <c r="D26" s="1" t="s">
        <v>7</v>
      </c>
      <c r="E26" s="1" t="s">
        <v>8</v>
      </c>
    </row>
    <row r="27" spans="1:5" x14ac:dyDescent="0.25">
      <c r="B27" s="34"/>
    </row>
    <row r="28" spans="1:5" x14ac:dyDescent="0.25">
      <c r="A28" s="24" t="s">
        <v>44</v>
      </c>
      <c r="B28" s="34"/>
      <c r="C28" s="19" t="s">
        <v>52</v>
      </c>
      <c r="D28" s="19"/>
      <c r="E28" s="19"/>
    </row>
    <row r="29" spans="1:5" x14ac:dyDescent="0.25">
      <c r="A29" s="24"/>
      <c r="B29" s="34"/>
      <c r="C29" s="19"/>
      <c r="D29" s="19"/>
      <c r="E29" s="19"/>
    </row>
    <row r="30" spans="1:5" x14ac:dyDescent="0.25">
      <c r="A30" s="24"/>
      <c r="B30" s="34"/>
      <c r="C30" s="19"/>
      <c r="D30" s="19"/>
      <c r="E30" s="19"/>
    </row>
    <row r="31" spans="1:5" x14ac:dyDescent="0.25">
      <c r="A31" s="24"/>
      <c r="B31" s="34"/>
      <c r="C31" s="19"/>
      <c r="D31" s="19"/>
      <c r="E31" s="19"/>
    </row>
    <row r="32" spans="1:5" x14ac:dyDescent="0.25">
      <c r="A32" s="24"/>
      <c r="B32" s="34"/>
      <c r="C32" s="19"/>
      <c r="D32" s="19"/>
      <c r="E32" s="19"/>
    </row>
    <row r="33" spans="1:5" x14ac:dyDescent="0.25">
      <c r="A33" s="24"/>
      <c r="B33" s="34"/>
      <c r="C33" s="19"/>
      <c r="D33" s="19"/>
      <c r="E33" s="19"/>
    </row>
  </sheetData>
  <sheetProtection algorithmName="SHA-512" hashValue="c/vGHdSW5AJrQUioL/PrZOlvCCIsoVKi8isw5tQke5MJr1cOmQcT1iGiyB5a5XiFvDDlkImBftgpKShhj+MOmw==" saltValue="sYg0nqY2l3nAHEdBR+hbCg==" spinCount="100000" sheet="1" selectLockedCells="1"/>
  <mergeCells count="8">
    <mergeCell ref="A1:A4"/>
    <mergeCell ref="B1:B16"/>
    <mergeCell ref="A11:A16"/>
    <mergeCell ref="C11:E16"/>
    <mergeCell ref="A18:A21"/>
    <mergeCell ref="B18:B33"/>
    <mergeCell ref="A28:A33"/>
    <mergeCell ref="C28:E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CC16A-1D00-41FA-82BE-4867688C28B2}">
  <dimension ref="A1:F37"/>
  <sheetViews>
    <sheetView tabSelected="1" topLeftCell="A4" zoomScale="102" workbookViewId="0">
      <selection activeCell="C31" sqref="C31:F37"/>
    </sheetView>
  </sheetViews>
  <sheetFormatPr defaultColWidth="8.85546875" defaultRowHeight="15" x14ac:dyDescent="0.25"/>
  <cols>
    <col min="1" max="1" width="8.85546875" style="10"/>
    <col min="2" max="2" width="5.5703125" style="10" customWidth="1"/>
    <col min="3" max="3" width="24.42578125" style="10" bestFit="1" customWidth="1"/>
    <col min="4" max="4" width="12.85546875" style="10" customWidth="1"/>
    <col min="5" max="5" width="10.5703125" style="10" bestFit="1" customWidth="1"/>
    <col min="6" max="6" width="8.85546875" style="10"/>
  </cols>
  <sheetData>
    <row r="1" spans="1:6" x14ac:dyDescent="0.25">
      <c r="A1" s="22" t="s">
        <v>45</v>
      </c>
      <c r="B1" s="23" t="s">
        <v>15</v>
      </c>
      <c r="C1" s="8" t="s">
        <v>30</v>
      </c>
      <c r="D1" s="9">
        <f>AVERAGE('Data Set'!F2:F16) - AVERAGE('Data Set'!E2:E16)</f>
        <v>18.200000000000003</v>
      </c>
      <c r="E1" s="8" t="s">
        <v>25</v>
      </c>
    </row>
    <row r="2" spans="1:6" x14ac:dyDescent="0.25">
      <c r="A2" s="22"/>
      <c r="B2" s="23"/>
      <c r="C2" s="8" t="s">
        <v>31</v>
      </c>
      <c r="D2" s="9" cm="1">
        <f t="array" ref="D2">_xlfn.STDEV.S('Data Set'!F2:F16-'Data Set'!E2:E16)</f>
        <v>8.8009739720750702</v>
      </c>
      <c r="E2" s="8" t="s">
        <v>25</v>
      </c>
    </row>
    <row r="3" spans="1:6" x14ac:dyDescent="0.25">
      <c r="A3" s="22"/>
      <c r="B3" s="23"/>
      <c r="C3" s="8" t="s">
        <v>17</v>
      </c>
      <c r="D3" s="9">
        <f>COUNT('Data Set'!E2:E16)</f>
        <v>15</v>
      </c>
      <c r="E3" s="8" t="s">
        <v>25</v>
      </c>
    </row>
    <row r="4" spans="1:6" x14ac:dyDescent="0.25">
      <c r="A4" s="11" t="s">
        <v>43</v>
      </c>
      <c r="B4" s="23"/>
      <c r="C4" s="8" t="s">
        <v>6</v>
      </c>
      <c r="D4" s="9">
        <f>_xlfn.NORM.S.INV(1-(1-0.9)/2)</f>
        <v>1.6448536269514715</v>
      </c>
      <c r="E4" s="8" t="s">
        <v>25</v>
      </c>
    </row>
    <row r="5" spans="1:6" x14ac:dyDescent="0.25">
      <c r="A5" s="11" t="s">
        <v>43</v>
      </c>
      <c r="B5" s="23"/>
      <c r="C5" s="8" t="s">
        <v>10</v>
      </c>
      <c r="D5" s="9">
        <f>D4*D2/SQRT(D3)</f>
        <v>3.737768191760745</v>
      </c>
      <c r="E5" s="8" t="s">
        <v>24</v>
      </c>
    </row>
    <row r="6" spans="1:6" x14ac:dyDescent="0.25">
      <c r="B6" s="23"/>
    </row>
    <row r="7" spans="1:6" x14ac:dyDescent="0.25">
      <c r="A7" s="11" t="s">
        <v>43</v>
      </c>
      <c r="B7" s="23"/>
      <c r="C7" s="8" t="s">
        <v>5</v>
      </c>
      <c r="D7" s="9">
        <f>D1-D5</f>
        <v>14.462231808239258</v>
      </c>
      <c r="E7" s="9">
        <f>D1+D5</f>
        <v>21.937768191760746</v>
      </c>
    </row>
    <row r="8" spans="1:6" x14ac:dyDescent="0.25">
      <c r="B8" s="23"/>
      <c r="C8" s="10" t="s">
        <v>27</v>
      </c>
      <c r="D8" s="10" t="s">
        <v>7</v>
      </c>
      <c r="E8" s="10" t="s">
        <v>8</v>
      </c>
    </row>
    <row r="9" spans="1:6" x14ac:dyDescent="0.25">
      <c r="B9" s="23"/>
    </row>
    <row r="10" spans="1:6" x14ac:dyDescent="0.25">
      <c r="A10" s="22" t="s">
        <v>44</v>
      </c>
      <c r="B10" s="23"/>
      <c r="C10" s="19" t="s">
        <v>53</v>
      </c>
      <c r="D10" s="19"/>
      <c r="E10" s="19"/>
      <c r="F10" s="19"/>
    </row>
    <row r="11" spans="1:6" x14ac:dyDescent="0.25">
      <c r="A11" s="22"/>
      <c r="B11" s="23"/>
      <c r="C11" s="19"/>
      <c r="D11" s="19"/>
      <c r="E11" s="19"/>
      <c r="F11" s="19"/>
    </row>
    <row r="12" spans="1:6" x14ac:dyDescent="0.25">
      <c r="A12" s="22"/>
      <c r="B12" s="23"/>
      <c r="C12" s="19"/>
      <c r="D12" s="19"/>
      <c r="E12" s="19"/>
      <c r="F12" s="19"/>
    </row>
    <row r="13" spans="1:6" x14ac:dyDescent="0.25">
      <c r="A13" s="22"/>
      <c r="B13" s="23"/>
      <c r="C13" s="19"/>
      <c r="D13" s="19"/>
      <c r="E13" s="19"/>
      <c r="F13" s="19"/>
    </row>
    <row r="14" spans="1:6" x14ac:dyDescent="0.25">
      <c r="A14" s="22"/>
      <c r="B14" s="23"/>
      <c r="C14" s="19"/>
      <c r="D14" s="19"/>
      <c r="E14" s="19"/>
      <c r="F14" s="19"/>
    </row>
    <row r="15" spans="1:6" x14ac:dyDescent="0.25">
      <c r="A15" s="22"/>
      <c r="B15" s="23"/>
      <c r="C15" s="19"/>
      <c r="D15" s="19"/>
      <c r="E15" s="19"/>
      <c r="F15" s="19"/>
    </row>
    <row r="16" spans="1:6" x14ac:dyDescent="0.25">
      <c r="A16" s="22"/>
      <c r="B16" s="23"/>
      <c r="C16" s="19"/>
      <c r="D16" s="19"/>
      <c r="E16" s="19"/>
      <c r="F16" s="19"/>
    </row>
    <row r="18" spans="1:6" x14ac:dyDescent="0.25">
      <c r="A18" s="22" t="s">
        <v>45</v>
      </c>
      <c r="B18" s="10" t="s">
        <v>1</v>
      </c>
      <c r="C18" s="8" t="s">
        <v>32</v>
      </c>
      <c r="D18" s="9">
        <f>28/37</f>
        <v>0.7567567567567568</v>
      </c>
      <c r="E18" s="8" t="s">
        <v>24</v>
      </c>
    </row>
    <row r="19" spans="1:6" x14ac:dyDescent="0.25">
      <c r="A19" s="22"/>
      <c r="C19" s="8" t="s">
        <v>33</v>
      </c>
      <c r="D19" s="9">
        <f>1-D18</f>
        <v>0.2432432432432432</v>
      </c>
      <c r="E19" s="8" t="s">
        <v>24</v>
      </c>
    </row>
    <row r="20" spans="1:6" x14ac:dyDescent="0.25">
      <c r="A20" s="22"/>
      <c r="C20" s="8" t="s">
        <v>34</v>
      </c>
      <c r="D20" s="9">
        <f>37</f>
        <v>37</v>
      </c>
      <c r="E20" s="8" t="s">
        <v>23</v>
      </c>
    </row>
    <row r="21" spans="1:6" x14ac:dyDescent="0.25">
      <c r="A21" s="22"/>
      <c r="C21" s="8" t="s">
        <v>35</v>
      </c>
      <c r="D21" s="9">
        <f>24/39</f>
        <v>0.61538461538461542</v>
      </c>
      <c r="E21" s="8" t="s">
        <v>24</v>
      </c>
    </row>
    <row r="22" spans="1:6" x14ac:dyDescent="0.25">
      <c r="A22" s="22"/>
      <c r="C22" s="8" t="s">
        <v>36</v>
      </c>
      <c r="D22" s="9">
        <f>1-D21</f>
        <v>0.38461538461538458</v>
      </c>
      <c r="E22" s="8" t="s">
        <v>24</v>
      </c>
    </row>
    <row r="23" spans="1:6" x14ac:dyDescent="0.25">
      <c r="A23" s="22"/>
      <c r="C23" s="8" t="s">
        <v>37</v>
      </c>
      <c r="D23" s="9">
        <v>39</v>
      </c>
      <c r="E23" s="8" t="s">
        <v>23</v>
      </c>
    </row>
    <row r="24" spans="1:6" x14ac:dyDescent="0.25">
      <c r="A24" s="22"/>
      <c r="C24" s="8" t="s">
        <v>30</v>
      </c>
      <c r="D24" s="9">
        <f>D18-D21</f>
        <v>0.14137214137214138</v>
      </c>
      <c r="E24" s="8" t="s">
        <v>24</v>
      </c>
    </row>
    <row r="25" spans="1:6" x14ac:dyDescent="0.25">
      <c r="A25" s="11" t="s">
        <v>43</v>
      </c>
      <c r="C25" s="8" t="s">
        <v>6</v>
      </c>
      <c r="D25" s="9">
        <f>_xlfn.NORM.S.INV(1-(0.05/2))</f>
        <v>1.9599639845400536</v>
      </c>
      <c r="E25" s="8" t="s">
        <v>25</v>
      </c>
    </row>
    <row r="26" spans="1:6" x14ac:dyDescent="0.25">
      <c r="A26" s="11" t="s">
        <v>43</v>
      </c>
      <c r="C26" s="8" t="s">
        <v>10</v>
      </c>
      <c r="D26" s="9">
        <f>D25*SQRT((D18)*(1-D18)/37)+((D21)*(1-D21)/39)</f>
        <v>0.14431271754546238</v>
      </c>
      <c r="E26" s="8" t="s">
        <v>24</v>
      </c>
    </row>
    <row r="28" spans="1:6" x14ac:dyDescent="0.25">
      <c r="A28" s="11" t="s">
        <v>43</v>
      </c>
      <c r="C28" s="8" t="s">
        <v>5</v>
      </c>
      <c r="D28" s="9">
        <f>D24-D26</f>
        <v>-2.9405761733209967E-3</v>
      </c>
      <c r="E28" s="9">
        <f>D24+D26</f>
        <v>0.28568485891760376</v>
      </c>
    </row>
    <row r="29" spans="1:6" x14ac:dyDescent="0.25">
      <c r="D29" s="10" t="s">
        <v>7</v>
      </c>
      <c r="E29" s="10" t="s">
        <v>8</v>
      </c>
    </row>
    <row r="31" spans="1:6" x14ac:dyDescent="0.25">
      <c r="A31" s="24" t="s">
        <v>44</v>
      </c>
      <c r="C31" s="19" t="s">
        <v>54</v>
      </c>
      <c r="D31" s="19"/>
      <c r="E31" s="19"/>
      <c r="F31" s="19"/>
    </row>
    <row r="32" spans="1:6" x14ac:dyDescent="0.25">
      <c r="A32" s="24"/>
      <c r="C32" s="19"/>
      <c r="D32" s="19"/>
      <c r="E32" s="19"/>
      <c r="F32" s="19"/>
    </row>
    <row r="33" spans="1:6" x14ac:dyDescent="0.25">
      <c r="A33" s="24"/>
      <c r="C33" s="19"/>
      <c r="D33" s="19"/>
      <c r="E33" s="19"/>
      <c r="F33" s="19"/>
    </row>
    <row r="34" spans="1:6" x14ac:dyDescent="0.25">
      <c r="A34" s="24"/>
      <c r="C34" s="19"/>
      <c r="D34" s="19"/>
      <c r="E34" s="19"/>
      <c r="F34" s="19"/>
    </row>
    <row r="35" spans="1:6" x14ac:dyDescent="0.25">
      <c r="A35" s="24"/>
      <c r="C35" s="19"/>
      <c r="D35" s="19"/>
      <c r="E35" s="19"/>
      <c r="F35" s="19"/>
    </row>
    <row r="36" spans="1:6" x14ac:dyDescent="0.25">
      <c r="A36" s="24"/>
      <c r="C36" s="19"/>
      <c r="D36" s="19"/>
      <c r="E36" s="19"/>
      <c r="F36" s="19"/>
    </row>
    <row r="37" spans="1:6" x14ac:dyDescent="0.25">
      <c r="A37" s="24"/>
      <c r="C37" s="19"/>
      <c r="D37" s="19"/>
      <c r="E37" s="19"/>
      <c r="F37" s="19"/>
    </row>
  </sheetData>
  <sheetProtection algorithmName="SHA-512" hashValue="fzZR1QxgsLRZ2xg84vvCkje7wnvJPOKt78OqtD57Hzkrvy9fOJgLrp6nrL0/KGTvey74Qkq7SVTfh6Yw0bMcAA==" saltValue="ywpi4ylvT5ag5DzpVWJ+IQ==" spinCount="100000" sheet="1" selectLockedCells="1"/>
  <mergeCells count="7">
    <mergeCell ref="A31:A37"/>
    <mergeCell ref="C31:F37"/>
    <mergeCell ref="A1:A3"/>
    <mergeCell ref="B1:B16"/>
    <mergeCell ref="A10:A16"/>
    <mergeCell ref="C10:F16"/>
    <mergeCell ref="A18:A2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47942ECF34554784555DD2E74409C9" ma:contentTypeVersion="39" ma:contentTypeDescription="Create a new document." ma:contentTypeScope="" ma:versionID="d834431926e4d07b5cdb4633e04e5096">
  <xsd:schema xmlns:xsd="http://www.w3.org/2001/XMLSchema" xmlns:xs="http://www.w3.org/2001/XMLSchema" xmlns:p="http://schemas.microsoft.com/office/2006/metadata/properties" xmlns:ns3="ea09d505-438d-4d09-9c5a-b849def5284c" xmlns:ns4="4d6a2e08-aa6c-40f1-a7b6-2a604f7a7244" targetNamespace="http://schemas.microsoft.com/office/2006/metadata/properties" ma:root="true" ma:fieldsID="72206411a4dc5fadaf67f9c1df9633ae" ns3:_="" ns4:_="">
    <xsd:import namespace="ea09d505-438d-4d09-9c5a-b849def5284c"/>
    <xsd:import namespace="4d6a2e08-aa6c-40f1-a7b6-2a604f7a724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NotebookType" minOccurs="0"/>
                <xsd:element ref="ns3:FolderType" minOccurs="0"/>
                <xsd:element ref="ns3:CultureName" minOccurs="0"/>
                <xsd:element ref="ns3:AppVersion" minOccurs="0"/>
                <xsd:element ref="ns3:TeamsChannelId" minOccurs="0"/>
                <xsd:element ref="ns3:Owner" minOccurs="0"/>
                <xsd:element ref="ns3:DefaultSectionNames" minOccurs="0"/>
                <xsd:element ref="ns3:Templates"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3:MediaServiceEventHashCode" minOccurs="0"/>
                <xsd:element ref="ns3:MediaServiceGenerationTime" minOccurs="0"/>
                <xsd:element ref="ns3:Math_Settings" minOccurs="0"/>
                <xsd:element ref="ns3:Leaders" minOccurs="0"/>
                <xsd:element ref="ns3:Members" minOccurs="0"/>
                <xsd:element ref="ns3:Member_Groups" minOccurs="0"/>
                <xsd:element ref="ns3:Distribution_Groups" minOccurs="0"/>
                <xsd:element ref="ns3:LMS_Mappings" minOccurs="0"/>
                <xsd:element ref="ns3:Invited_Leaders" minOccurs="0"/>
                <xsd:element ref="ns3:Invited_Members" minOccurs="0"/>
                <xsd:element ref="ns3:Has_Leaders_Only_SectionGroup"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09d505-438d-4d09-9c5a-b849def528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NotebookType" ma:index="16" nillable="true" ma:displayName="Notebook Type" ma:internalName="NotebookType">
      <xsd:simpleType>
        <xsd:restriction base="dms:Text"/>
      </xsd:simpleType>
    </xsd:element>
    <xsd:element name="FolderType" ma:index="17" nillable="true" ma:displayName="Folder Type" ma:internalName="FolderType">
      <xsd:simpleType>
        <xsd:restriction base="dms:Text"/>
      </xsd:simpleType>
    </xsd:element>
    <xsd:element name="CultureName" ma:index="18" nillable="true" ma:displayName="Culture Name" ma:internalName="CultureName">
      <xsd:simpleType>
        <xsd:restriction base="dms:Text"/>
      </xsd:simpleType>
    </xsd:element>
    <xsd:element name="AppVersion" ma:index="19" nillable="true" ma:displayName="App Version" ma:internalName="AppVersion">
      <xsd:simpleType>
        <xsd:restriction base="dms:Text"/>
      </xsd:simpleType>
    </xsd:element>
    <xsd:element name="TeamsChannelId" ma:index="20" nillable="true" ma:displayName="Teams Channel Id" ma:internalName="TeamsChannelId">
      <xsd:simpleType>
        <xsd:restriction base="dms:Text"/>
      </xsd:simpleType>
    </xsd:element>
    <xsd:element name="Owner" ma:index="21"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22" nillable="true" ma:displayName="Default Section Names" ma:internalName="DefaultSectionNames">
      <xsd:simpleType>
        <xsd:restriction base="dms:Note">
          <xsd:maxLength value="255"/>
        </xsd:restriction>
      </xsd:simpleType>
    </xsd:element>
    <xsd:element name="Templates" ma:index="23" nillable="true" ma:displayName="Templates" ma:internalName="Templates">
      <xsd:simpleType>
        <xsd:restriction base="dms:Note">
          <xsd:maxLength value="255"/>
        </xsd:restriction>
      </xsd:simpleType>
    </xsd:element>
    <xsd:element name="Teachers" ma:index="24"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5"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6"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7" nillable="true" ma:displayName="Invited Teachers" ma:internalName="Invited_Teachers">
      <xsd:simpleType>
        <xsd:restriction base="dms:Note">
          <xsd:maxLength value="255"/>
        </xsd:restriction>
      </xsd:simpleType>
    </xsd:element>
    <xsd:element name="Invited_Students" ma:index="28" nillable="true" ma:displayName="Invited Students" ma:internalName="Invited_Students">
      <xsd:simpleType>
        <xsd:restriction base="dms:Note">
          <xsd:maxLength value="255"/>
        </xsd:restriction>
      </xsd:simpleType>
    </xsd:element>
    <xsd:element name="Self_Registration_Enabled" ma:index="29" nillable="true" ma:displayName="Self Registration Enabled" ma:internalName="Self_Registration_Enabled">
      <xsd:simpleType>
        <xsd:restriction base="dms:Boolean"/>
      </xsd:simpleType>
    </xsd:element>
    <xsd:element name="Has_Teacher_Only_SectionGroup" ma:index="30" nillable="true" ma:displayName="Has Teacher Only SectionGroup" ma:internalName="Has_Teacher_Only_SectionGroup">
      <xsd:simpleType>
        <xsd:restriction base="dms:Boolean"/>
      </xsd:simpleType>
    </xsd:element>
    <xsd:element name="Is_Collaboration_Space_Locked" ma:index="31" nillable="true" ma:displayName="Is Collaboration Space Locked" ma:internalName="Is_Collaboration_Space_Locked">
      <xsd:simpleType>
        <xsd:restriction base="dms:Boolean"/>
      </xsd:simpleType>
    </xsd:element>
    <xsd:element name="IsNotebookLocked" ma:index="32" nillable="true" ma:displayName="Is Notebook Locked" ma:internalName="IsNotebookLocked">
      <xsd:simpleType>
        <xsd:restriction base="dms:Boolean"/>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ath_Settings" ma:index="35" nillable="true" ma:displayName="Math Settings" ma:internalName="Math_Settings">
      <xsd:simpleType>
        <xsd:restriction base="dms:Text"/>
      </xsd:simpleType>
    </xsd:element>
    <xsd:element name="Leaders" ma:index="36"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37"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38"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9" nillable="true" ma:displayName="Distribution Groups" ma:internalName="Distribution_Groups">
      <xsd:simpleType>
        <xsd:restriction base="dms:Note">
          <xsd:maxLength value="255"/>
        </xsd:restriction>
      </xsd:simpleType>
    </xsd:element>
    <xsd:element name="LMS_Mappings" ma:index="40" nillable="true" ma:displayName="LMS Mappings" ma:internalName="LMS_Mappings">
      <xsd:simpleType>
        <xsd:restriction base="dms:Note">
          <xsd:maxLength value="255"/>
        </xsd:restriction>
      </xsd:simpleType>
    </xsd:element>
    <xsd:element name="Invited_Leaders" ma:index="41" nillable="true" ma:displayName="Invited Leaders" ma:internalName="Invited_Leaders">
      <xsd:simpleType>
        <xsd:restriction base="dms:Note">
          <xsd:maxLength value="255"/>
        </xsd:restriction>
      </xsd:simpleType>
    </xsd:element>
    <xsd:element name="Invited_Members" ma:index="42" nillable="true" ma:displayName="Invited Members" ma:internalName="Invited_Members">
      <xsd:simpleType>
        <xsd:restriction base="dms:Note">
          <xsd:maxLength value="255"/>
        </xsd:restriction>
      </xsd:simpleType>
    </xsd:element>
    <xsd:element name="Has_Leaders_Only_SectionGroup" ma:index="43" nillable="true" ma:displayName="Has Leaders Only SectionGroup" ma:internalName="Has_Leaders_Only_SectionGroup">
      <xsd:simpleType>
        <xsd:restriction base="dms:Boolean"/>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MediaServiceLocation" ma:index="4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6a2e08-aa6c-40f1-a7b6-2a604f7a724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bookType xmlns="ea09d505-438d-4d09-9c5a-b849def5284c" xsi:nil="true"/>
    <Student_Groups xmlns="ea09d505-438d-4d09-9c5a-b849def5284c">
      <UserInfo>
        <DisplayName/>
        <AccountId xsi:nil="true"/>
        <AccountType/>
      </UserInfo>
    </Student_Groups>
    <AppVersion xmlns="ea09d505-438d-4d09-9c5a-b849def5284c" xsi:nil="true"/>
    <LMS_Mappings xmlns="ea09d505-438d-4d09-9c5a-b849def5284c" xsi:nil="true"/>
    <Owner xmlns="ea09d505-438d-4d09-9c5a-b849def5284c">
      <UserInfo>
        <DisplayName/>
        <AccountId xsi:nil="true"/>
        <AccountType/>
      </UserInfo>
    </Owner>
    <Students xmlns="ea09d505-438d-4d09-9c5a-b849def5284c">
      <UserInfo>
        <DisplayName/>
        <AccountId xsi:nil="true"/>
        <AccountType/>
      </UserInfo>
    </Students>
    <Math_Settings xmlns="ea09d505-438d-4d09-9c5a-b849def5284c" xsi:nil="true"/>
    <DefaultSectionNames xmlns="ea09d505-438d-4d09-9c5a-b849def5284c" xsi:nil="true"/>
    <FolderType xmlns="ea09d505-438d-4d09-9c5a-b849def5284c" xsi:nil="true"/>
    <Templates xmlns="ea09d505-438d-4d09-9c5a-b849def5284c" xsi:nil="true"/>
    <Has_Teacher_Only_SectionGroup xmlns="ea09d505-438d-4d09-9c5a-b849def5284c" xsi:nil="true"/>
    <Members xmlns="ea09d505-438d-4d09-9c5a-b849def5284c">
      <UserInfo>
        <DisplayName/>
        <AccountId xsi:nil="true"/>
        <AccountType/>
      </UserInfo>
    </Members>
    <Is_Collaboration_Space_Locked xmlns="ea09d505-438d-4d09-9c5a-b849def5284c" xsi:nil="true"/>
    <Invited_Teachers xmlns="ea09d505-438d-4d09-9c5a-b849def5284c" xsi:nil="true"/>
    <Invited_Students xmlns="ea09d505-438d-4d09-9c5a-b849def5284c" xsi:nil="true"/>
    <IsNotebookLocked xmlns="ea09d505-438d-4d09-9c5a-b849def5284c" xsi:nil="true"/>
    <Teachers xmlns="ea09d505-438d-4d09-9c5a-b849def5284c">
      <UserInfo>
        <DisplayName/>
        <AccountId xsi:nil="true"/>
        <AccountType/>
      </UserInfo>
    </Teachers>
    <Leaders xmlns="ea09d505-438d-4d09-9c5a-b849def5284c">
      <UserInfo>
        <DisplayName/>
        <AccountId xsi:nil="true"/>
        <AccountType/>
      </UserInfo>
    </Leaders>
    <Member_Groups xmlns="ea09d505-438d-4d09-9c5a-b849def5284c">
      <UserInfo>
        <DisplayName/>
        <AccountId xsi:nil="true"/>
        <AccountType/>
      </UserInfo>
    </Member_Groups>
    <Has_Leaders_Only_SectionGroup xmlns="ea09d505-438d-4d09-9c5a-b849def5284c" xsi:nil="true"/>
    <Invited_Members xmlns="ea09d505-438d-4d09-9c5a-b849def5284c" xsi:nil="true"/>
    <TeamsChannelId xmlns="ea09d505-438d-4d09-9c5a-b849def5284c" xsi:nil="true"/>
    <Invited_Leaders xmlns="ea09d505-438d-4d09-9c5a-b849def5284c" xsi:nil="true"/>
    <CultureName xmlns="ea09d505-438d-4d09-9c5a-b849def5284c" xsi:nil="true"/>
    <Distribution_Groups xmlns="ea09d505-438d-4d09-9c5a-b849def5284c" xsi:nil="true"/>
    <Self_Registration_Enabled xmlns="ea09d505-438d-4d09-9c5a-b849def5284c" xsi:nil="true"/>
  </documentManagement>
</p:properties>
</file>

<file path=customXml/itemProps1.xml><?xml version="1.0" encoding="utf-8"?>
<ds:datastoreItem xmlns:ds="http://schemas.openxmlformats.org/officeDocument/2006/customXml" ds:itemID="{E45A21C3-41C8-4E2E-9A3E-0ACB61CC4943}">
  <ds:schemaRefs>
    <ds:schemaRef ds:uri="http://schemas.microsoft.com/sharepoint/v3/contenttype/forms"/>
  </ds:schemaRefs>
</ds:datastoreItem>
</file>

<file path=customXml/itemProps2.xml><?xml version="1.0" encoding="utf-8"?>
<ds:datastoreItem xmlns:ds="http://schemas.openxmlformats.org/officeDocument/2006/customXml" ds:itemID="{B4B20E84-423C-4943-9EDA-AC96AEFEA8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09d505-438d-4d09-9c5a-b849def5284c"/>
    <ds:schemaRef ds:uri="4d6a2e08-aa6c-40f1-a7b6-2a604f7a72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28EA04-6BBA-425B-B74B-590111240601}">
  <ds:schemaRefs>
    <ds:schemaRef ds:uri="http://schemas.microsoft.com/office/2006/metadata/properties"/>
    <ds:schemaRef ds:uri="http://schemas.microsoft.com/office/infopath/2007/PartnerControls"/>
    <ds:schemaRef ds:uri="ea09d505-438d-4d09-9c5a-b849def5284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Data Set</vt:lpstr>
      <vt:lpstr>1.Cent Lim Thm (Ch.7)</vt:lpstr>
      <vt:lpstr>2. CI For Mean (Ch.8)</vt:lpstr>
      <vt:lpstr>3. CI for Prop (Ch.8)</vt:lpstr>
      <vt:lpstr>4. CI for 2 Samples (Ch.9)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Brehm</dc:creator>
  <cp:lastModifiedBy>Timothy Jelinek</cp:lastModifiedBy>
  <dcterms:created xsi:type="dcterms:W3CDTF">2020-06-06T20:34:33Z</dcterms:created>
  <dcterms:modified xsi:type="dcterms:W3CDTF">2024-02-10T17:04:48Z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0x0101009E47942ECF34554784555DD2E74409C9</vt:lpwstr>
  </property>
</Properties>
</file>